
<file path=[Content_Types].xml><?xml version="1.0" encoding="utf-8"?>
<Types xmlns="http://schemas.openxmlformats.org/package/2006/content-types">
  <Override PartName="/xl/worksheets/sheet15.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worksheets/sheet1.xml" ContentType="application/vnd.openxmlformats-officedocument.spreadsheetml.worksheet+xml"/>
  <Default Extension="gif" ContentType="image/gif"/>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sharedStrings.xml" ContentType="application/vnd.openxmlformats-officedocument.spreadsheetml.sharedStrings+xml"/>
  <Override PartName="/xl/drawings/drawing10.xml" ContentType="application/vnd.openxmlformats-officedocument.drawing+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0" yWindow="0" windowWidth="20490" windowHeight="7215" tabRatio="637" firstSheet="5" activeTab="12"/>
  </bookViews>
  <sheets>
    <sheet name="Другое оборуд. almacom " sheetId="9" state="hidden" r:id="rId1"/>
    <sheet name="Другое оборуд. almacom нов" sheetId="17" state="hidden" r:id="rId2"/>
    <sheet name="GREE, Ditreex" sheetId="23" r:id="rId3"/>
    <sheet name="Аlmacom" sheetId="24" r:id="rId4"/>
    <sheet name="разное, обогреватели  almacom" sheetId="22" r:id="rId5"/>
    <sheet name="LG, SAMSUNG" sheetId="25" r:id="rId6"/>
    <sheet name="Лист1" sheetId="10" state="hidden" r:id="rId7"/>
    <sheet name="промышленные" sheetId="16" state="hidden" r:id="rId8"/>
    <sheet name="MIDEA, TCL " sheetId="27" r:id="rId9"/>
    <sheet name="Пушки BALLU, Теплотех, Профтеп " sheetId="28" r:id="rId10"/>
    <sheet name="Пушки газ.и диз" sheetId="29" r:id="rId11"/>
    <sheet name="ИК обогр.эл" sheetId="30" r:id="rId12"/>
    <sheet name="ИК обогр.газ" sheetId="31" r:id="rId13"/>
    <sheet name="Завесы" sheetId="32" r:id="rId14"/>
    <sheet name="Завесы пром" sheetId="33" r:id="rId15"/>
  </sheets>
  <definedNames>
    <definedName name="Print_Area" localSheetId="0">'Другое оборуд. almacom '!$A$1:$G$105</definedName>
    <definedName name="Print_Area" localSheetId="1">'Другое оборуд. almacom нов'!$A$1:$G$105</definedName>
    <definedName name="_xlnm.Print_Area" localSheetId="4">'разное, обогреватели  almacom'!$A$1:$E$119</definedName>
  </definedNames>
  <calcPr calcId="124519" refMode="R1C1"/>
</workbook>
</file>

<file path=xl/calcChain.xml><?xml version="1.0" encoding="utf-8"?>
<calcChain xmlns="http://schemas.openxmlformats.org/spreadsheetml/2006/main">
  <c r="I19" i="31"/>
  <c r="F62" i="17" l="1"/>
  <c r="F61"/>
  <c r="F60"/>
  <c r="F59"/>
  <c r="F58"/>
  <c r="F57"/>
  <c r="F105" l="1"/>
  <c r="E105" s="1"/>
  <c r="F104"/>
  <c r="E104" s="1"/>
  <c r="F103"/>
  <c r="E103" s="1"/>
  <c r="F102"/>
  <c r="E102" s="1"/>
  <c r="F101"/>
  <c r="E101" s="1"/>
  <c r="F100"/>
  <c r="E100" s="1"/>
  <c r="F98"/>
  <c r="E98" s="1"/>
  <c r="F97"/>
  <c r="E97" s="1"/>
  <c r="F96"/>
  <c r="E96" s="1"/>
  <c r="F95"/>
  <c r="E95" s="1"/>
  <c r="F94"/>
  <c r="E94" s="1"/>
  <c r="F93"/>
  <c r="E93" s="1"/>
  <c r="F92"/>
  <c r="E92" s="1"/>
  <c r="F90"/>
  <c r="E90" s="1"/>
  <c r="F88"/>
  <c r="E88" s="1"/>
  <c r="F87"/>
  <c r="E87" s="1"/>
  <c r="F86"/>
  <c r="E86" s="1"/>
  <c r="F85"/>
  <c r="E85" s="1"/>
  <c r="F84"/>
  <c r="E84" s="1"/>
  <c r="F83"/>
  <c r="E83" s="1"/>
  <c r="F81"/>
  <c r="E81" s="1"/>
  <c r="F80"/>
  <c r="E80" s="1"/>
  <c r="F79"/>
  <c r="E79" s="1"/>
  <c r="F78"/>
  <c r="E78" s="1"/>
  <c r="F77"/>
  <c r="E77" s="1"/>
  <c r="F74"/>
  <c r="E74" s="1"/>
  <c r="F73"/>
  <c r="E73" s="1"/>
  <c r="F71"/>
  <c r="E71" s="1"/>
  <c r="F69"/>
  <c r="E69" s="1"/>
  <c r="F68"/>
  <c r="E68" s="1"/>
  <c r="F66"/>
  <c r="E66" s="1"/>
  <c r="F65"/>
  <c r="E65" s="1"/>
  <c r="F54"/>
  <c r="F53"/>
  <c r="E53" s="1"/>
  <c r="F52"/>
  <c r="E52" s="1"/>
  <c r="F51"/>
  <c r="E51" s="1"/>
  <c r="F50"/>
  <c r="E50" s="1"/>
  <c r="F49"/>
  <c r="E49" s="1"/>
  <c r="F48"/>
  <c r="E48" s="1"/>
  <c r="F47"/>
  <c r="E47" s="1"/>
  <c r="F46"/>
  <c r="E46" s="1"/>
  <c r="F45"/>
  <c r="E45" s="1"/>
  <c r="F44"/>
  <c r="E44" s="1"/>
  <c r="F43"/>
  <c r="E43" s="1"/>
  <c r="F41"/>
  <c r="E41" s="1"/>
  <c r="F38"/>
  <c r="E38" s="1"/>
  <c r="F37"/>
  <c r="E37" s="1"/>
  <c r="F36"/>
  <c r="E36" s="1"/>
  <c r="F20"/>
  <c r="E20" s="1"/>
  <c r="F19"/>
  <c r="E19" s="1"/>
  <c r="F18"/>
  <c r="E18" s="1"/>
  <c r="F17"/>
  <c r="E17" s="1"/>
  <c r="F39"/>
  <c r="E39" s="1"/>
  <c r="F21"/>
  <c r="E21" s="1"/>
  <c r="F22"/>
  <c r="E22" s="1"/>
  <c r="F27"/>
  <c r="E27" s="1"/>
  <c r="F26"/>
  <c r="E26" s="1"/>
  <c r="F25"/>
  <c r="E25" s="1"/>
  <c r="F24"/>
  <c r="E24" s="1"/>
  <c r="F23"/>
  <c r="E23" s="1"/>
  <c r="F35"/>
  <c r="E35" s="1"/>
  <c r="F34"/>
  <c r="E34" s="1"/>
  <c r="F31"/>
  <c r="E31" s="1"/>
  <c r="F30"/>
  <c r="E30" s="1"/>
  <c r="F29"/>
  <c r="E29" s="1"/>
  <c r="F33"/>
  <c r="E33" s="1"/>
  <c r="F32"/>
  <c r="E32" s="1"/>
  <c r="F28"/>
  <c r="E28" s="1"/>
  <c r="F15"/>
  <c r="E15" s="1"/>
  <c r="F14"/>
  <c r="E14" s="1"/>
  <c r="F13"/>
  <c r="E13" s="1"/>
  <c r="F12"/>
  <c r="E12" s="1"/>
  <c r="F10"/>
  <c r="E10" s="1"/>
  <c r="F8"/>
  <c r="E8" s="1"/>
  <c r="F7"/>
  <c r="E7" s="1"/>
  <c r="I101"/>
  <c r="J101" s="1"/>
  <c r="I99"/>
  <c r="J99" s="1"/>
  <c r="I98"/>
  <c r="J98" s="1"/>
  <c r="I97"/>
  <c r="J97" s="1"/>
  <c r="I96"/>
  <c r="J96" s="1"/>
  <c r="I95"/>
  <c r="J95" s="1"/>
  <c r="I94"/>
  <c r="J94" s="1"/>
  <c r="I93"/>
  <c r="J93" s="1"/>
  <c r="I92"/>
  <c r="J92" s="1"/>
  <c r="I91"/>
  <c r="J91" s="1"/>
  <c r="I90"/>
  <c r="J90" s="1"/>
  <c r="I89"/>
  <c r="J89" s="1"/>
  <c r="I88"/>
  <c r="J88" s="1"/>
  <c r="I87"/>
  <c r="J87" s="1"/>
  <c r="I86"/>
  <c r="J86" s="1"/>
  <c r="I85"/>
  <c r="J85" s="1"/>
  <c r="I84"/>
  <c r="J84" s="1"/>
  <c r="I82"/>
  <c r="J82" s="1"/>
  <c r="I81"/>
  <c r="J81" s="1"/>
  <c r="I76"/>
  <c r="J76" s="1"/>
  <c r="F76"/>
  <c r="E76" s="1"/>
  <c r="I75"/>
  <c r="J75" s="1"/>
  <c r="I71"/>
  <c r="J71" s="1"/>
  <c r="I70"/>
  <c r="J70" s="1"/>
  <c r="I66"/>
  <c r="J66" s="1"/>
  <c r="I65"/>
  <c r="J65" s="1"/>
  <c r="I64"/>
  <c r="J64" s="1"/>
  <c r="I63"/>
  <c r="J63" s="1"/>
  <c r="I62"/>
  <c r="J62" s="1"/>
  <c r="E62"/>
  <c r="I61"/>
  <c r="J61" s="1"/>
  <c r="E61"/>
  <c r="I60"/>
  <c r="J60" s="1"/>
  <c r="E60"/>
  <c r="I59"/>
  <c r="J59" s="1"/>
  <c r="E59"/>
  <c r="E58"/>
  <c r="I57"/>
  <c r="J57" s="1"/>
  <c r="E57"/>
  <c r="I56"/>
  <c r="J56" s="1"/>
  <c r="I55"/>
  <c r="J55" s="1"/>
  <c r="I54"/>
  <c r="J54" s="1"/>
  <c r="E54"/>
  <c r="I53"/>
  <c r="J53" s="1"/>
  <c r="I52"/>
  <c r="J52" s="1"/>
  <c r="I51"/>
  <c r="J51" s="1"/>
  <c r="I50"/>
  <c r="J50" s="1"/>
  <c r="I47"/>
  <c r="J47" s="1"/>
  <c r="I46"/>
  <c r="J46" s="1"/>
  <c r="I44"/>
  <c r="J44" s="1"/>
  <c r="I43"/>
  <c r="J43" s="1"/>
  <c r="I42"/>
  <c r="J42" s="1"/>
  <c r="I41"/>
  <c r="J41" s="1"/>
  <c r="I40"/>
  <c r="J40" s="1"/>
  <c r="I39"/>
  <c r="J39" s="1"/>
  <c r="I38"/>
  <c r="J38" s="1"/>
  <c r="I36"/>
  <c r="J36" s="1"/>
  <c r="I29"/>
  <c r="J29" s="1"/>
  <c r="I23"/>
  <c r="J23" s="1"/>
  <c r="I20"/>
  <c r="J20" s="1"/>
  <c r="I19"/>
  <c r="J19" s="1"/>
  <c r="I17"/>
  <c r="J17" s="1"/>
  <c r="I16"/>
  <c r="J16" s="1"/>
  <c r="I15"/>
  <c r="J15" s="1"/>
  <c r="I14"/>
  <c r="J14" s="1"/>
  <c r="I13"/>
  <c r="J13" s="1"/>
  <c r="I12"/>
  <c r="J12" s="1"/>
  <c r="I11"/>
  <c r="J11" s="1"/>
  <c r="I10"/>
  <c r="J10" s="1"/>
  <c r="J9"/>
  <c r="I7"/>
  <c r="J7" s="1"/>
  <c r="F7" i="9" l="1"/>
  <c r="F81" l="1"/>
  <c r="F80"/>
  <c r="F22" l="1"/>
  <c r="E22" s="1"/>
  <c r="F21"/>
  <c r="E21" s="1"/>
  <c r="F27"/>
  <c r="E27" s="1"/>
  <c r="F26"/>
  <c r="E26" s="1"/>
  <c r="F25"/>
  <c r="E25" s="1"/>
  <c r="F24"/>
  <c r="E24" s="1"/>
  <c r="F69" l="1"/>
  <c r="E69" s="1"/>
  <c r="F68"/>
  <c r="E68" s="1"/>
  <c r="F8"/>
  <c r="E8" s="1"/>
  <c r="F58" l="1"/>
  <c r="E58" s="1"/>
  <c r="F50" l="1"/>
  <c r="E50" s="1"/>
  <c r="F28" l="1"/>
  <c r="E28" s="1"/>
  <c r="F37"/>
  <c r="I7" l="1"/>
  <c r="J7" s="1"/>
  <c r="F95" l="1"/>
  <c r="F94"/>
  <c r="F35" l="1"/>
  <c r="F34"/>
  <c r="F73" l="1"/>
  <c r="E73" s="1"/>
  <c r="F79"/>
  <c r="E79" s="1"/>
  <c r="F78"/>
  <c r="E78" s="1"/>
  <c r="F77"/>
  <c r="E77" s="1"/>
  <c r="E81"/>
  <c r="E80"/>
  <c r="F90"/>
  <c r="F83"/>
  <c r="E83" s="1"/>
  <c r="F74"/>
  <c r="E74" s="1"/>
  <c r="E105"/>
  <c r="E102"/>
  <c r="E100"/>
  <c r="E103"/>
  <c r="E104"/>
  <c r="H11" i="16" l="1"/>
  <c r="E35" i="9" l="1"/>
  <c r="E34"/>
  <c r="F29"/>
  <c r="G11" i="16" l="1"/>
  <c r="H26"/>
  <c r="I26" s="1"/>
  <c r="H25"/>
  <c r="I25" s="1"/>
  <c r="H24"/>
  <c r="G24" s="1"/>
  <c r="H22"/>
  <c r="G22" s="1"/>
  <c r="H21"/>
  <c r="G21" s="1"/>
  <c r="H19"/>
  <c r="G19" s="1"/>
  <c r="H18"/>
  <c r="I18" s="1"/>
  <c r="H17"/>
  <c r="I17" s="1"/>
  <c r="H15"/>
  <c r="I15" s="1"/>
  <c r="H14"/>
  <c r="G14" s="1"/>
  <c r="H13"/>
  <c r="G13" s="1"/>
  <c r="I11"/>
  <c r="I12"/>
  <c r="I16"/>
  <c r="I20"/>
  <c r="I23"/>
  <c r="E37" i="9"/>
  <c r="F33"/>
  <c r="E33" s="1"/>
  <c r="F32"/>
  <c r="E32" s="1"/>
  <c r="F31"/>
  <c r="E31" s="1"/>
  <c r="F30"/>
  <c r="E30" s="1"/>
  <c r="F18"/>
  <c r="E18" s="1"/>
  <c r="I24" i="16" l="1"/>
  <c r="I22"/>
  <c r="I19"/>
  <c r="I13"/>
  <c r="I21"/>
  <c r="I14"/>
  <c r="G15"/>
  <c r="G17"/>
  <c r="G18"/>
  <c r="G26"/>
  <c r="G25"/>
  <c r="F49" i="9"/>
  <c r="E49" s="1"/>
  <c r="F48"/>
  <c r="E48" s="1"/>
  <c r="F47"/>
  <c r="E47" s="1"/>
  <c r="F45"/>
  <c r="E45" s="1"/>
  <c r="F44" l="1"/>
  <c r="F46" l="1"/>
  <c r="E46" s="1"/>
  <c r="F71" l="1"/>
  <c r="E71" s="1"/>
  <c r="F88" l="1"/>
  <c r="E88" s="1"/>
  <c r="F87"/>
  <c r="E87" s="1"/>
  <c r="F86"/>
  <c r="E86" s="1"/>
  <c r="F85"/>
  <c r="F84"/>
  <c r="F98" l="1"/>
  <c r="F97"/>
  <c r="F96"/>
  <c r="F93"/>
  <c r="F92"/>
  <c r="F76"/>
  <c r="F62"/>
  <c r="F61"/>
  <c r="F60"/>
  <c r="F59"/>
  <c r="F57"/>
  <c r="F54"/>
  <c r="E54" s="1"/>
  <c r="F53"/>
  <c r="E53" s="1"/>
  <c r="F52"/>
  <c r="E52" s="1"/>
  <c r="F51"/>
  <c r="E51" s="1"/>
  <c r="F43"/>
  <c r="F41"/>
  <c r="F39"/>
  <c r="F38"/>
  <c r="F36"/>
  <c r="F23"/>
  <c r="F20"/>
  <c r="F19"/>
  <c r="F17"/>
  <c r="F15"/>
  <c r="F14"/>
  <c r="F13"/>
  <c r="F12"/>
  <c r="F10"/>
  <c r="E101" l="1"/>
  <c r="E93"/>
  <c r="E94"/>
  <c r="E95"/>
  <c r="E96"/>
  <c r="E97"/>
  <c r="E98"/>
  <c r="E92"/>
  <c r="E90"/>
  <c r="E85"/>
  <c r="E84"/>
  <c r="E76"/>
  <c r="E66"/>
  <c r="E65"/>
  <c r="E59"/>
  <c r="E60"/>
  <c r="E61"/>
  <c r="E62"/>
  <c r="E57"/>
  <c r="E43"/>
  <c r="E44"/>
  <c r="E41"/>
  <c r="E17"/>
  <c r="E19"/>
  <c r="E20"/>
  <c r="E23"/>
  <c r="E29"/>
  <c r="E36"/>
  <c r="E38"/>
  <c r="E39"/>
  <c r="E13"/>
  <c r="E14"/>
  <c r="E15"/>
  <c r="E12"/>
  <c r="E10"/>
  <c r="E7"/>
  <c r="J9"/>
  <c r="I14"/>
  <c r="J14" s="1"/>
  <c r="I13"/>
  <c r="J13" s="1"/>
  <c r="I12"/>
  <c r="J12" s="1"/>
  <c r="I10"/>
  <c r="J10" s="1"/>
  <c r="I15"/>
  <c r="J15" s="1"/>
  <c r="I16"/>
  <c r="J16" s="1"/>
  <c r="I17"/>
  <c r="J17" s="1"/>
  <c r="I19"/>
  <c r="J19" s="1"/>
  <c r="I20"/>
  <c r="J20" s="1"/>
  <c r="I23"/>
  <c r="J23" s="1"/>
  <c r="I29"/>
  <c r="J29" s="1"/>
  <c r="I36"/>
  <c r="J36" s="1"/>
  <c r="I38"/>
  <c r="J38" s="1"/>
  <c r="I39"/>
  <c r="J39" s="1"/>
  <c r="I40"/>
  <c r="J40" s="1"/>
  <c r="I41"/>
  <c r="J41" s="1"/>
  <c r="I42"/>
  <c r="J42" s="1"/>
  <c r="I43"/>
  <c r="J43" s="1"/>
  <c r="I44"/>
  <c r="J44" s="1"/>
  <c r="I46"/>
  <c r="J46" s="1"/>
  <c r="I47"/>
  <c r="J47" s="1"/>
  <c r="I50"/>
  <c r="J50" s="1"/>
  <c r="I51"/>
  <c r="J51" s="1"/>
  <c r="I52"/>
  <c r="J52" s="1"/>
  <c r="I53"/>
  <c r="J53" s="1"/>
  <c r="I54"/>
  <c r="J54" s="1"/>
  <c r="I55"/>
  <c r="J55" s="1"/>
  <c r="I56"/>
  <c r="J56" s="1"/>
  <c r="I57"/>
  <c r="J57" s="1"/>
  <c r="I59"/>
  <c r="J59" s="1"/>
  <c r="I60"/>
  <c r="J60" s="1"/>
  <c r="I61"/>
  <c r="J61" s="1"/>
  <c r="I62"/>
  <c r="J62" s="1"/>
  <c r="I63"/>
  <c r="J63" s="1"/>
  <c r="I64"/>
  <c r="J64" s="1"/>
  <c r="I65"/>
  <c r="J65" s="1"/>
  <c r="I66"/>
  <c r="J66" s="1"/>
  <c r="I70"/>
  <c r="J70" s="1"/>
  <c r="I71"/>
  <c r="J71" s="1"/>
  <c r="I75"/>
  <c r="J75" s="1"/>
  <c r="I76"/>
  <c r="J76" s="1"/>
  <c r="I81"/>
  <c r="J81" s="1"/>
  <c r="I82"/>
  <c r="J82" s="1"/>
  <c r="I84"/>
  <c r="J84" s="1"/>
  <c r="I85"/>
  <c r="J85" s="1"/>
  <c r="I86"/>
  <c r="J86" s="1"/>
  <c r="I87"/>
  <c r="J87" s="1"/>
  <c r="I88"/>
  <c r="J88" s="1"/>
  <c r="I89"/>
  <c r="J89" s="1"/>
  <c r="I90"/>
  <c r="J90" s="1"/>
  <c r="I91"/>
  <c r="J91" s="1"/>
  <c r="I92"/>
  <c r="J92" s="1"/>
  <c r="I93"/>
  <c r="J93" s="1"/>
  <c r="I94"/>
  <c r="J94" s="1"/>
  <c r="I95"/>
  <c r="J95" s="1"/>
  <c r="I96"/>
  <c r="J96" s="1"/>
  <c r="I97"/>
  <c r="J97" s="1"/>
  <c r="I98"/>
  <c r="J98" s="1"/>
  <c r="I99"/>
  <c r="J99" s="1"/>
  <c r="I101"/>
  <c r="J101" s="1"/>
  <c r="I11"/>
  <c r="J11" s="1"/>
</calcChain>
</file>

<file path=xl/sharedStrings.xml><?xml version="1.0" encoding="utf-8"?>
<sst xmlns="http://schemas.openxmlformats.org/spreadsheetml/2006/main" count="2489" uniqueCount="1571">
  <si>
    <t>Краткое описание</t>
  </si>
  <si>
    <t>шт.</t>
  </si>
  <si>
    <t xml:space="preserve">Наименование товара </t>
  </si>
  <si>
    <t>ОБОГРЕВАТЕЛИ</t>
  </si>
  <si>
    <t>ВОДОНАГРЕВАТЕЛИ</t>
  </si>
  <si>
    <t>Ед. изм.</t>
  </si>
  <si>
    <t xml:space="preserve">        ПРАЙС-ЛИСТ</t>
  </si>
  <si>
    <t>ВН-20-(Н)</t>
  </si>
  <si>
    <t xml:space="preserve">FP-18A-(H) </t>
  </si>
  <si>
    <t>AC-09J</t>
  </si>
  <si>
    <t>WD-SСО-1</t>
  </si>
  <si>
    <t xml:space="preserve">        Республика Казахстан, г. Алматы пр. Райымбека 221 Г, 1 этаж</t>
  </si>
  <si>
    <t>Водонагреватели аlmacom, ariston</t>
  </si>
  <si>
    <t>Ariston PRO R 100 V</t>
  </si>
  <si>
    <t xml:space="preserve">Almacom WH-100Y6C </t>
  </si>
  <si>
    <t xml:space="preserve">Almacom WH-50Y6C </t>
  </si>
  <si>
    <t xml:space="preserve">Almacom WH-25CB </t>
  </si>
  <si>
    <t xml:space="preserve">Almacom WH-10CC </t>
  </si>
  <si>
    <t>Розничная цена, тенге.</t>
  </si>
  <si>
    <t>Дилерская цена, тенге.</t>
  </si>
  <si>
    <t xml:space="preserve">http: www.almacom.kz </t>
  </si>
  <si>
    <t xml:space="preserve">  e-mail:  info@almacom.kz</t>
  </si>
  <si>
    <t>IH-5000-(H)</t>
  </si>
  <si>
    <t>IH-9000-(H)</t>
  </si>
  <si>
    <t>AC-18J</t>
  </si>
  <si>
    <t>AC-20J</t>
  </si>
  <si>
    <t>ЭЛЕКТРОКОНВЕКТОРЫ  аlmacom</t>
  </si>
  <si>
    <t>ВОЗДУШНЫЕ ЗАВЕСЫ almacom</t>
  </si>
  <si>
    <t>ТЕПЛОВЕНТИЛЯТОРЫ almacom</t>
  </si>
  <si>
    <t xml:space="preserve">  e-mail: info@almacom.kz</t>
  </si>
  <si>
    <t xml:space="preserve">ТЕПЛОВЫЕ ПУШКИ almacom АКЦИЯ: 5+1     </t>
  </si>
  <si>
    <t>УЛЬТРАЗВУКОВОЙ   УВЛАЖНИТЕЛЬ ВОЗДУХА  almacom</t>
  </si>
  <si>
    <t>СУШИЛКИ ДЛЯ РУК  almacom</t>
  </si>
  <si>
    <t>ДИСПЕНСЕРЫ  ДЛЯ ВОДЫ almacom</t>
  </si>
  <si>
    <t>ДОЗАТОР ДЛЯ ЖИДКОГО  МЫЛА  almacom</t>
  </si>
  <si>
    <t xml:space="preserve">        SD-1-800ML                                          </t>
  </si>
  <si>
    <t>Тип: Настенный, Напольный. Мощность: 2 кВт
Белый, керамический тэн</t>
  </si>
  <si>
    <t>Тип: Настенный, Напольный. Мощность: 1,5 кВт
Белый, керамический тэн</t>
  </si>
  <si>
    <t>КАМИН аlmacom</t>
  </si>
  <si>
    <r>
      <t xml:space="preserve">Тип: </t>
    </r>
    <r>
      <rPr>
        <b/>
        <sz val="9"/>
        <rFont val="Arial"/>
        <family val="2"/>
        <charset val="204"/>
      </rPr>
      <t>НАСТОЛЬНЫЙ</t>
    </r>
    <r>
      <rPr>
        <sz val="9"/>
        <rFont val="Arial"/>
        <family val="2"/>
        <charset val="1"/>
      </rPr>
      <t xml:space="preserve">
Вентиляционное охлаждение и нагрев              </t>
    </r>
  </si>
  <si>
    <r>
      <t xml:space="preserve">Тип: </t>
    </r>
    <r>
      <rPr>
        <b/>
        <sz val="9"/>
        <rFont val="Arial"/>
        <family val="2"/>
        <charset val="204"/>
      </rPr>
      <t>НАСТОЛЬНЫЙ</t>
    </r>
    <r>
      <rPr>
        <sz val="9"/>
        <rFont val="Arial"/>
        <family val="2"/>
        <charset val="1"/>
      </rPr>
      <t xml:space="preserve">
без охлаждения, только нагрев                                                                                                 </t>
    </r>
  </si>
  <si>
    <t>AC-06J</t>
  </si>
  <si>
    <t>AC-08J</t>
  </si>
  <si>
    <t>AC-15J</t>
  </si>
  <si>
    <t>AC-12J</t>
  </si>
  <si>
    <t>МАСЛЯНЫЕ РАДИАТОРЫ аlmacom</t>
  </si>
  <si>
    <t>WD-SHE-3AF</t>
  </si>
  <si>
    <t>WD-SHE-2AF</t>
  </si>
  <si>
    <r>
      <t xml:space="preserve">Тип: </t>
    </r>
    <r>
      <rPr>
        <b/>
        <sz val="9"/>
        <rFont val="Arial"/>
        <family val="2"/>
        <charset val="204"/>
      </rPr>
      <t>НАПОЛЬНЫЙ, со шкафчиком</t>
    </r>
    <r>
      <rPr>
        <sz val="9"/>
        <rFont val="Arial"/>
        <family val="2"/>
        <charset val="1"/>
      </rPr>
      <t xml:space="preserve">
Компрессорное охлаждение и нагрев
Хладагент R134а                                                   </t>
    </r>
  </si>
  <si>
    <r>
      <t xml:space="preserve">Тип: </t>
    </r>
    <r>
      <rPr>
        <b/>
        <sz val="9"/>
        <rFont val="Arial"/>
        <family val="2"/>
        <charset val="204"/>
      </rPr>
      <t>НАПОЛЬНЫЙ,</t>
    </r>
    <r>
      <rPr>
        <sz val="9"/>
        <rFont val="Arial"/>
        <family val="2"/>
        <charset val="204"/>
      </rPr>
      <t xml:space="preserve"> </t>
    </r>
    <r>
      <rPr>
        <b/>
        <sz val="9"/>
        <rFont val="Arial"/>
        <family val="2"/>
        <charset val="204"/>
      </rPr>
      <t>со  шкафчиком</t>
    </r>
    <r>
      <rPr>
        <sz val="9"/>
        <rFont val="Arial"/>
        <family val="2"/>
        <charset val="1"/>
      </rPr>
      <t xml:space="preserve">
Вентиляционное охлаждение и нагрев              </t>
    </r>
  </si>
  <si>
    <t>Держатель  стакана д/дисп CD-1</t>
  </si>
  <si>
    <t>Белый, прозрачная колба.</t>
  </si>
  <si>
    <t>Республика Казахстан, г. Алматы пр. Райымбека 221 Г, 1 этаж</t>
  </si>
  <si>
    <t xml:space="preserve">http: www.almacom.kz    </t>
  </si>
  <si>
    <t>ПРАЙС-ЛИСТ</t>
  </si>
  <si>
    <t>мощн. Охл., кВт</t>
  </si>
  <si>
    <t>Прецизионные кондиционеры</t>
  </si>
  <si>
    <t>Шкафные c забором воздуха спереди и подачей вперед.</t>
  </si>
  <si>
    <t>температура+влажность</t>
  </si>
  <si>
    <t>комп.</t>
  </si>
  <si>
    <t>Шкафные  c верхним забором и нижней подачей воздуха.</t>
  </si>
  <si>
    <t>Руфтопы</t>
  </si>
  <si>
    <t>AR-10T1</t>
  </si>
  <si>
    <t xml:space="preserve">охлаждение+обогрев (до-21С) </t>
  </si>
  <si>
    <t>AR-15T1</t>
  </si>
  <si>
    <t>AR-20T1</t>
  </si>
  <si>
    <t>Напольные</t>
  </si>
  <si>
    <t>ACP-80N</t>
  </si>
  <si>
    <t>Сплит-система, без инсталяции</t>
  </si>
  <si>
    <t>ACP-100N</t>
  </si>
  <si>
    <t>Канальные</t>
  </si>
  <si>
    <t>ACD-80HMh</t>
  </si>
  <si>
    <t>Сплит-система; без инсталляции; R410А; ПДУ; выс. давления;</t>
  </si>
  <si>
    <t>ACD-100HMh</t>
  </si>
  <si>
    <t>ACD-120HM</t>
  </si>
  <si>
    <t>Сплит-система; без инсталляции; R410А; ПДУ; 150 Pa.</t>
  </si>
  <si>
    <t xml:space="preserve">тел/факс;297-41-85, 297-42-94, 297-42-93 тел. </t>
  </si>
  <si>
    <t xml:space="preserve">                                           тел/факс; 297-41-85, 297-42-94, 297-42-93</t>
  </si>
  <si>
    <t>WD-DНО-1JI</t>
  </si>
  <si>
    <t>WD-SHE-5JI</t>
  </si>
  <si>
    <t>WD-CFO-3JI</t>
  </si>
  <si>
    <t>WD-CFO-4JI</t>
  </si>
  <si>
    <t>API-13FB + APO-13</t>
  </si>
  <si>
    <t>API-20TU + APO-30</t>
  </si>
  <si>
    <t>API-25TU + APO-40</t>
  </si>
  <si>
    <t>API-30TU + APO-50</t>
  </si>
  <si>
    <r>
      <t xml:space="preserve">Тип: </t>
    </r>
    <r>
      <rPr>
        <b/>
        <sz val="9"/>
        <rFont val="Arial"/>
        <family val="2"/>
        <charset val="204"/>
      </rPr>
      <t xml:space="preserve">НАПОЛЬНЫЙ. Цвет: светло-коричневый.  Стекл.  панель.  Кнопка  блокировки  горячей  воды  </t>
    </r>
    <r>
      <rPr>
        <sz val="9"/>
        <rFont val="Arial"/>
        <family val="2"/>
        <charset val="1"/>
      </rPr>
      <t xml:space="preserve">                                                                                        Компрессорное охлаждение и нагрев
Хладагент R134a
Холодильная камера 0,16 м3                           </t>
    </r>
  </si>
  <si>
    <t>ХОЛОДИЛЬНИК almacom</t>
  </si>
  <si>
    <t>МОРОЗИЛЬНИКИ almacom</t>
  </si>
  <si>
    <t>AR-92</t>
  </si>
  <si>
    <t>AF1D-150</t>
  </si>
  <si>
    <t>AF1D-200</t>
  </si>
  <si>
    <t>AF2D-218</t>
  </si>
  <si>
    <t>AF2D-238</t>
  </si>
  <si>
    <t xml:space="preserve">• Класс энергопотребления А
• Низкотемпературное отделение
• Объем : 92 л
• Мощность лампы: 10 Вт
• Вес: 19  кг
• Потребляемая мощность: 60 Вт                                          
• Питание: 220Вт~50 Гц                                                                                  </t>
  </si>
  <si>
    <t xml:space="preserve">• Предназначен для хранения замороженных пищевых продуктов
• Озонобезопасный хладагент
• Объем : 150 л
• Мощность лампы: 10 Вт
• Вес: 34  кг
• Потребляемая мощность: 130 Вт                                          
• Питание: 220Вт~50 Гц                                                                                  </t>
  </si>
  <si>
    <t xml:space="preserve">• Предназначен для хранения замороженных пищевых продуктов
• Озонобезопасный хладагент
• Объем : 200 л
• Мощность лампы: 10 Вт
• Вес: 38  кг
• Потребляемая мощность: 160 Вт                                          
• Питание: 220Вт~50 Гц                                                                                  </t>
  </si>
  <si>
    <t xml:space="preserve">• Предназначен для хранения замороженных пищевых продуктов
• Озонобезопасный хладагент
• Объем : 218 л
• Мощность лампы: 10 Вт
• Вес: 38  кг
• Потребляемая мощность: 120 Вт                                          
• Питание: 220Вт~50 Гц                                                                                  </t>
  </si>
  <si>
    <t xml:space="preserve">• Предназначен для хранения замороженных пищевых продуктов
• Озонобезопасный хладагент
• Объем : 238 л
• Мощность лампы: 10 Вт
• Вес: 43  кг
• Потребляемая мощность: 150 Вт                                          
• Питание: 220Вт~50 Гц                                                                                  </t>
  </si>
  <si>
    <t>Примечание</t>
  </si>
  <si>
    <r>
      <t xml:space="preserve">Тип: </t>
    </r>
    <r>
      <rPr>
        <b/>
        <sz val="11"/>
        <color theme="1"/>
        <rFont val="Calibri"/>
        <family val="2"/>
        <charset val="204"/>
        <scheme val="minor"/>
      </rPr>
      <t>НАПОЛЬНЫЙ. Цвет: серый. Стекл.  панель.</t>
    </r>
    <r>
      <rPr>
        <sz val="11"/>
        <color theme="1"/>
        <rFont val="Calibri"/>
        <family val="2"/>
        <charset val="204"/>
        <scheme val="minor"/>
      </rPr>
      <t xml:space="preserve">
Кнопка  блокировки  горячей  воды
Компрессорное охлаждение и нагрев
Хладагент R134a
Холодильная камера 0,16 м4</t>
    </r>
  </si>
  <si>
    <t>• Емкость: 800 мл
• Материал: Нержавеющая сталь 
• Закрывается на ключ</t>
  </si>
  <si>
    <r>
      <t xml:space="preserve">Тип: </t>
    </r>
    <r>
      <rPr>
        <b/>
        <sz val="9"/>
        <rFont val="Arial"/>
        <family val="2"/>
        <charset val="204"/>
      </rPr>
      <t>НАПОЛЬНЫЙ, со шкафчиком</t>
    </r>
    <r>
      <rPr>
        <sz val="9"/>
        <rFont val="Arial"/>
        <family val="2"/>
        <charset val="1"/>
      </rPr>
      <t xml:space="preserve">
Вентиляционное охлаждение и нагрев              </t>
    </r>
  </si>
  <si>
    <t>WD-DME-1AF</t>
  </si>
  <si>
    <t>PC-18N</t>
  </si>
  <si>
    <t>PC-22N</t>
  </si>
  <si>
    <t>PC-27N</t>
  </si>
  <si>
    <t>Тип: Настенный, Напольный. Мощность: 2,5 кВт
Белый, керамический тэн</t>
  </si>
  <si>
    <t>КВАРЦЕВЫЙ  ОБОГРЕВАТЕЛЬ  almacom</t>
  </si>
  <si>
    <t>QH-22-5C</t>
  </si>
  <si>
    <t xml:space="preserve">Тип: напольный; Мощность 2,2 кВт </t>
  </si>
  <si>
    <t>PC-22</t>
  </si>
  <si>
    <r>
      <rPr>
        <sz val="8"/>
        <rFont val="Arial"/>
        <family val="2"/>
        <charset val="204"/>
      </rPr>
      <t>• Мощность: 1200W                                                                                                        • Мощность  двигателя: 250W
• Скорость вращения двиг.: 24 000 об / мин                                              
• Скорость воздушного потока: &gt; 50м/с                                                                                                                    • SENSOR   
• Дистанция: до 150 мм 
• Температура воздуха: 65+15°C</t>
    </r>
    <r>
      <rPr>
        <sz val="8"/>
        <color theme="1"/>
        <rFont val="Arial"/>
        <family val="2"/>
        <charset val="204"/>
      </rPr>
      <t xml:space="preserve">
• Размеры: 250ммx238ммx230мм                                           
• Материал: Пластик</t>
    </r>
  </si>
  <si>
    <t>• Мощность: 2300W,                                                                                                         • Мощность  двигателя: 250W 
• Скорость вращения двиг.: 25 000 об / мин
• Скорость воздушного потока: &gt;23 м/с,
 • SENSOR 
• Дистанция: 50--200 мм, 
• Температура воздуха: 65+15°C
• Размеры: 245мм*280мм*215мм
• Материал: Пластик</t>
  </si>
  <si>
    <t>WD-CFO-1JI</t>
  </si>
  <si>
    <r>
      <t xml:space="preserve">Тип: </t>
    </r>
    <r>
      <rPr>
        <b/>
        <sz val="9"/>
        <rFont val="Arial"/>
        <family val="2"/>
        <charset val="204"/>
      </rPr>
      <t>НАПОЛЬНЫЙ.  Цвет: красный.  Стеклянная  панель.
Кнопка  блокировки   горячей  воды</t>
    </r>
    <r>
      <rPr>
        <sz val="9"/>
        <rFont val="Arial"/>
        <family val="2"/>
        <charset val="1"/>
      </rPr>
      <t xml:space="preserve">
Компрессорное охлаждение и нагрев
Хладагент R134a
Холодильная камера 0,16 м3</t>
    </r>
  </si>
  <si>
    <t>• Мощность: 1800W                                                                                                                  • Мощность  двигателя: 60W 
• Скорость вращения двиг.: 2800 об / мин 
• Скорость воздушного потока: &gt; 11 м/с
• SENSOR
• Дистанция: 50--200мм 
• Температура воздуха: 65+15°C
• Размеры: 250мм*238мм*230мм
• Материал: Пластик</t>
  </si>
  <si>
    <t>• Мощность: 1200W                                                                                                           • Мощность  двигателя: 60W 
• Скорость вращения двиг.: 2800 об / мин
• Скорость воздушного потока: &gt;12 м/с
• SENSOR
• Дистанция: 50--200мм
• Температура воздуха: 65+15°C
• Размеры: 267мм*182мм*120мм
• Материал: Пластик</t>
  </si>
  <si>
    <t>WD-CFO-2JI</t>
  </si>
  <si>
    <t>WD-SHE-1JI</t>
  </si>
  <si>
    <t>WD-SHE-2JI</t>
  </si>
  <si>
    <t>WD-SHE-3JI</t>
  </si>
  <si>
    <t>WD-SHE-4JI</t>
  </si>
  <si>
    <t>WD-DME-2JI</t>
  </si>
  <si>
    <t>WD-SHE-6JI</t>
  </si>
  <si>
    <r>
      <t xml:space="preserve">Тип: </t>
    </r>
    <r>
      <rPr>
        <b/>
        <sz val="9"/>
        <rFont val="Arial"/>
        <family val="2"/>
        <charset val="204"/>
      </rPr>
      <t>НАПОЛЬНЫЙ.  Цвет: синий.  Стеклянная  панель.
Кнопка  блокировки   горячей  воды</t>
    </r>
    <r>
      <rPr>
        <sz val="9"/>
        <rFont val="Arial"/>
        <family val="2"/>
        <charset val="1"/>
      </rPr>
      <t xml:space="preserve">
Компрессорное охлаждение и нагрев
Хладагент R134a
Холодильная камера 0,16 м4</t>
    </r>
    <r>
      <rPr>
        <sz val="11"/>
        <color theme="1"/>
        <rFont val="Calibri"/>
        <family val="2"/>
        <charset val="204"/>
        <scheme val="minor"/>
      </rPr>
      <t/>
    </r>
  </si>
  <si>
    <r>
      <t xml:space="preserve">Тип: </t>
    </r>
    <r>
      <rPr>
        <b/>
        <sz val="9"/>
        <rFont val="Arial"/>
        <family val="2"/>
        <charset val="204"/>
      </rPr>
      <t>НАПОЛЬНЫЙ,</t>
    </r>
    <r>
      <rPr>
        <sz val="9"/>
        <rFont val="Arial"/>
        <family val="2"/>
        <charset val="204"/>
      </rPr>
      <t xml:space="preserve"> </t>
    </r>
    <r>
      <rPr>
        <b/>
        <sz val="9"/>
        <rFont val="Arial"/>
        <family val="2"/>
        <charset val="204"/>
      </rPr>
      <t>со  шкафчиком. Цвет: синий.  Стеклянная  панель.</t>
    </r>
    <r>
      <rPr>
        <sz val="9"/>
        <rFont val="Arial"/>
        <family val="2"/>
        <charset val="1"/>
      </rPr>
      <t xml:space="preserve">
Вентиляционное охлаждение и нагрев              </t>
    </r>
  </si>
  <si>
    <r>
      <t xml:space="preserve">Тип: </t>
    </r>
    <r>
      <rPr>
        <b/>
        <sz val="9"/>
        <rFont val="Arial"/>
        <family val="2"/>
        <charset val="204"/>
      </rPr>
      <t xml:space="preserve">НАПОЛЬНЫЙ, со  шкафчиком.  Цвет: красный.  Стеклянная  панель. </t>
    </r>
    <r>
      <rPr>
        <sz val="9"/>
        <rFont val="Arial"/>
        <family val="2"/>
        <charset val="1"/>
      </rPr>
      <t xml:space="preserve">
Вентиляционное охлаждение и нагрев              </t>
    </r>
  </si>
  <si>
    <r>
      <t xml:space="preserve">Тип: </t>
    </r>
    <r>
      <rPr>
        <b/>
        <sz val="9"/>
        <rFont val="Arial"/>
        <family val="2"/>
        <charset val="204"/>
      </rPr>
      <t>НАПОЛЬНЫЙ,</t>
    </r>
    <r>
      <rPr>
        <sz val="9"/>
        <rFont val="Arial"/>
        <family val="2"/>
        <charset val="204"/>
      </rPr>
      <t xml:space="preserve"> </t>
    </r>
    <r>
      <rPr>
        <b/>
        <sz val="9"/>
        <rFont val="Arial"/>
        <family val="2"/>
        <charset val="204"/>
      </rPr>
      <t xml:space="preserve">со  шкафчиком. Цвет: светло-коричневый.  Стекл.  панель. </t>
    </r>
    <r>
      <rPr>
        <sz val="9"/>
        <rFont val="Arial"/>
        <family val="2"/>
        <charset val="1"/>
      </rPr>
      <t xml:space="preserve">
Вентиляционное охлаждение и нагрев              </t>
    </r>
  </si>
  <si>
    <r>
      <t xml:space="preserve">Тип: </t>
    </r>
    <r>
      <rPr>
        <b/>
        <sz val="9"/>
        <rFont val="Arial"/>
        <family val="2"/>
        <charset val="204"/>
      </rPr>
      <t>НАПОЛЬНЫЙ,</t>
    </r>
    <r>
      <rPr>
        <sz val="9"/>
        <rFont val="Arial"/>
        <family val="2"/>
        <charset val="204"/>
      </rPr>
      <t xml:space="preserve"> </t>
    </r>
    <r>
      <rPr>
        <b/>
        <sz val="9"/>
        <rFont val="Arial"/>
        <family val="2"/>
        <charset val="204"/>
      </rPr>
      <t>со  шкафчиком Цвет: серый. Стекл.  панель.</t>
    </r>
    <r>
      <rPr>
        <sz val="9"/>
        <rFont val="Arial"/>
        <family val="2"/>
        <charset val="1"/>
      </rPr>
      <t xml:space="preserve">
Вентиляционное охлаждение и нагрев              </t>
    </r>
  </si>
  <si>
    <t>GH-20-(H)</t>
  </si>
  <si>
    <t xml:space="preserve">Тип: НАСТЕННЫЙ; Мощность: 2 кВт
Керамический нагревательный элемент, влагоустойчивый
</t>
  </si>
  <si>
    <t>Тип: НАСТЕННЫЙ; Мощность: 2 кВт
Керамический нагревательный элемент, ПДУ</t>
  </si>
  <si>
    <t>Тип: напольный промышленный; Мощность: 5 кВт</t>
  </si>
  <si>
    <t>Тип: напольный промышленный; Мощность: 9 кВт</t>
  </si>
  <si>
    <t>Мощность: 2 кВт; Объем: 100 литров</t>
  </si>
  <si>
    <t>Мощность: 1,5 кВт; Объем:50 литров</t>
  </si>
  <si>
    <t>Мощность: 1,5 кВт; Объем: 25 литров</t>
  </si>
  <si>
    <t>Мощность: 1,5 кВт; Объем: 10 литров</t>
  </si>
  <si>
    <t>Тип: НАПОЛЬНЫЙ; Эффект реального пламени
Напряжение: 220V; Потр. мощность: 1.8 кВт</t>
  </si>
  <si>
    <t>Мощность: 3 кВт (220); ПДУ; Длина: 60 см</t>
  </si>
  <si>
    <t>Мощность: 4 кВт (220); ПДУ; Длина: 80 см</t>
  </si>
  <si>
    <t>Мощность: 7,5 кВт (220/380); ПДУ; Длина: 90 см</t>
  </si>
  <si>
    <t>Мощность: 9,3 кВт (220/380); ПДУ; Длина: 120 см</t>
  </si>
  <si>
    <t>Мощность: 11,8кВт (220/380); ПДУ; Длина: 150 см</t>
  </si>
  <si>
    <t>Мощность: 14,8кВт (220/380); ПДУ; Длина: 180 см</t>
  </si>
  <si>
    <t>Мощность: 16,4кВт (220/380); ПДУ; Длина: 200 см</t>
  </si>
  <si>
    <t>Мощность: 2,0 кВт;9 секций;  БЕЗ  ВЕНТИЛЯТОРА;</t>
  </si>
  <si>
    <t>РС-18</t>
  </si>
  <si>
    <t xml:space="preserve">Тип: Настенный, Напольный; Мощность 2 кВт;                                                      Черная декорированная стеклянная  панель: </t>
  </si>
  <si>
    <t>Тип: НАПОЛЬНЫЙ; Мощность: 2 кВт
Керамический нагревательный элемент, ПДУ</t>
  </si>
  <si>
    <t xml:space="preserve"> FH-20AH</t>
  </si>
  <si>
    <t xml:space="preserve"> FH-20BH</t>
  </si>
  <si>
    <t>ГАЛОГЕННЫЙ  ОБОГРЕВАТЕЛЬ  almacom</t>
  </si>
  <si>
    <t>HH-12-1H</t>
  </si>
  <si>
    <t xml:space="preserve">Тип: напольный; Мощность 1,2 кВт </t>
  </si>
  <si>
    <t>• Мощность: 2300W                                                                                                                   • Мощность  двигателя: 250W                                                                                                                     
• Скорость вращения двиг.: 25 000 об / мин                                                                                                          • Скорость воздушного потока: &gt;23 м/с                                                                                                                                                                
• SENSOR                                                          
• Дистанция: 50--200 мм 
• Температура воздуха: 65+15°C                                                                                            • Размеры: 245мм*280мм*215мм                                         
• Материал: Нержавеющая  сталь</t>
  </si>
  <si>
    <t>• Мощность: 1800W                                                                                                      • • Мощность  двигателя: 60W
• Скорость вращения двиг.: 2800 об / мин                                              
• Скорость воздушного потока: &gt; 18м/с                                                                                                                    • SENSOR   
• Дистанция: до 150 мм 
• Температура воздуха: 65+15°C
• Размеры: 250ммx238ммx230мм                                           
• Материал: Нержавеющая  сталь</t>
  </si>
  <si>
    <t>• Мощность: 1500W,                                                                                                                       • Мощность  двигателя: 60W 
• Скорость вращения двиг.: 2800 об / мин
• Скорость воздушного потока: &gt;11 м/с
• SENSOR
• Дистанция: 50--200 мм, 
• Температура воздуха: 65+15°C
• Размеры: 240мм*240мм*230мм
• Материал: Цинковый сплав</t>
  </si>
  <si>
    <t>• Мощность: 1500W                                                                                                      • • Мощность  двигателя: 60W 
• Скорость вращения двиг.: 2 400 об / мин  
• Скорость воздушного потока: &gt;11 м/с
• SENSOR
• Дистанция: 50--200 мм
• Температура воздуха: 65+15°C
• Размеры: 265мм*200мм*155мм
• Материал: Пластик</t>
  </si>
  <si>
    <r>
      <t xml:space="preserve">Мощность: 1,8 кВт; </t>
    </r>
    <r>
      <rPr>
        <sz val="10"/>
        <rFont val="Arial"/>
        <family val="2"/>
        <charset val="1"/>
      </rPr>
      <t>Объем: 100 литров</t>
    </r>
  </si>
  <si>
    <t>• Мощность: 1200W,                                                                                                       • Мощность  двигателя: 550W
• Скорость вращения двиг.: 25 000 об / мин
• Скорость воздушного потока: &gt;30 м/с
• SENSOR 
• Дистанция: 50--200 мм, 
• Температура воздуха: 30-50°C
• Материал: Нержавеющая  сталь</t>
  </si>
  <si>
    <r>
      <rPr>
        <b/>
        <sz val="14"/>
        <rFont val="Arial"/>
        <family val="2"/>
        <charset val="204"/>
      </rPr>
      <t xml:space="preserve">PTC-WM-20C-(H) </t>
    </r>
    <r>
      <rPr>
        <sz val="14"/>
        <rFont val="Arial"/>
        <family val="2"/>
        <charset val="204"/>
      </rPr>
      <t xml:space="preserve">                                </t>
    </r>
    <r>
      <rPr>
        <sz val="10"/>
        <rFont val="Arial"/>
        <family val="2"/>
        <charset val="204"/>
      </rPr>
      <t>(в упаковке 4шт)</t>
    </r>
  </si>
  <si>
    <r>
      <rPr>
        <b/>
        <sz val="14"/>
        <rFont val="Arial"/>
        <family val="2"/>
        <charset val="204"/>
      </rPr>
      <t xml:space="preserve">PTC-WM-20D-(H) </t>
    </r>
    <r>
      <rPr>
        <sz val="14"/>
        <rFont val="Arial"/>
        <family val="2"/>
        <charset val="204"/>
      </rPr>
      <t xml:space="preserve">                                </t>
    </r>
    <r>
      <rPr>
        <sz val="10"/>
        <rFont val="Arial"/>
        <family val="2"/>
        <charset val="204"/>
      </rPr>
      <t>(в упаковке 4шт)</t>
    </r>
  </si>
  <si>
    <r>
      <rPr>
        <b/>
        <sz val="14"/>
        <rFont val="Arial"/>
        <family val="2"/>
        <charset val="204"/>
      </rPr>
      <t xml:space="preserve">PTC-20RH </t>
    </r>
    <r>
      <rPr>
        <sz val="14"/>
        <rFont val="Arial"/>
        <family val="2"/>
        <charset val="204"/>
      </rPr>
      <t xml:space="preserve">                                                   </t>
    </r>
    <r>
      <rPr>
        <sz val="10"/>
        <rFont val="Arial"/>
        <family val="2"/>
        <charset val="204"/>
      </rPr>
      <t>(в упаковке 4шт)</t>
    </r>
  </si>
  <si>
    <t xml:space="preserve">HD-7777                                                     </t>
  </si>
  <si>
    <t xml:space="preserve">HD-7777W                                                     </t>
  </si>
  <si>
    <r>
      <t xml:space="preserve">HD-798-W                                                                          </t>
    </r>
    <r>
      <rPr>
        <sz val="14"/>
        <rFont val="Arial"/>
        <family val="2"/>
        <charset val="204"/>
      </rPr>
      <t xml:space="preserve">  (в упаковке 4 шт)                       </t>
    </r>
    <r>
      <rPr>
        <b/>
        <sz val="14"/>
        <rFont val="Arial"/>
        <family val="2"/>
        <charset val="204"/>
      </rPr>
      <t xml:space="preserve">                          </t>
    </r>
  </si>
  <si>
    <r>
      <t xml:space="preserve">HD-798-ABS-G                                                              </t>
    </r>
    <r>
      <rPr>
        <sz val="14"/>
        <rFont val="Arial"/>
        <family val="2"/>
        <charset val="204"/>
      </rPr>
      <t xml:space="preserve">  (в упаковке 4 шт)     </t>
    </r>
    <r>
      <rPr>
        <b/>
        <sz val="14"/>
        <rFont val="Arial"/>
        <family val="2"/>
        <charset val="204"/>
      </rPr>
      <t xml:space="preserve">                                            </t>
    </r>
  </si>
  <si>
    <r>
      <rPr>
        <b/>
        <sz val="14"/>
        <rFont val="Arial"/>
        <family val="2"/>
        <charset val="204"/>
      </rPr>
      <t xml:space="preserve">HD-2008W                                            </t>
    </r>
    <r>
      <rPr>
        <sz val="14"/>
        <rFont val="Arial"/>
        <family val="2"/>
        <charset val="204"/>
      </rPr>
      <t xml:space="preserve"> (в упаковке 4 шт)</t>
    </r>
  </si>
  <si>
    <r>
      <rPr>
        <b/>
        <sz val="14"/>
        <rFont val="Arial"/>
        <family val="2"/>
        <charset val="204"/>
      </rPr>
      <t xml:space="preserve">HD-2008G                                           </t>
    </r>
    <r>
      <rPr>
        <sz val="14"/>
        <rFont val="Arial"/>
        <family val="2"/>
        <charset val="204"/>
      </rPr>
      <t xml:space="preserve"> (в упаковке 4 шт)</t>
    </r>
  </si>
  <si>
    <r>
      <rPr>
        <b/>
        <sz val="14"/>
        <rFont val="Arial"/>
        <family val="2"/>
        <charset val="204"/>
      </rPr>
      <t xml:space="preserve">HD-230S                                           </t>
    </r>
    <r>
      <rPr>
        <sz val="14"/>
        <rFont val="Arial"/>
        <family val="2"/>
        <charset val="204"/>
      </rPr>
      <t xml:space="preserve"> (в упаковке 8 шт)</t>
    </r>
  </si>
  <si>
    <r>
      <t xml:space="preserve">HD-298                                                      </t>
    </r>
    <r>
      <rPr>
        <sz val="14"/>
        <rFont val="Arial"/>
        <family val="2"/>
        <charset val="204"/>
      </rPr>
      <t xml:space="preserve">(в упаковке 4 шт)   </t>
    </r>
    <r>
      <rPr>
        <b/>
        <sz val="14"/>
        <rFont val="Arial"/>
        <family val="2"/>
        <charset val="204"/>
      </rPr>
      <t xml:space="preserve">                                                </t>
    </r>
  </si>
  <si>
    <r>
      <t xml:space="preserve">HD-298B                                                 </t>
    </r>
    <r>
      <rPr>
        <sz val="14"/>
        <rFont val="Arial"/>
        <family val="2"/>
        <charset val="204"/>
      </rPr>
      <t xml:space="preserve">(в упаковке 4 шт)    </t>
    </r>
    <r>
      <rPr>
        <b/>
        <sz val="14"/>
        <rFont val="Arial"/>
        <family val="2"/>
        <charset val="204"/>
      </rPr>
      <t xml:space="preserve">                                              </t>
    </r>
  </si>
  <si>
    <r>
      <rPr>
        <b/>
        <sz val="14"/>
        <rFont val="Arial"/>
        <family val="2"/>
        <charset val="204"/>
      </rPr>
      <t>HD-688</t>
    </r>
    <r>
      <rPr>
        <sz val="14"/>
        <rFont val="Arial"/>
        <family val="2"/>
        <charset val="204"/>
      </rPr>
      <t xml:space="preserve">                                                       (в упаковке 8 шт)</t>
    </r>
  </si>
  <si>
    <r>
      <rPr>
        <b/>
        <sz val="14"/>
        <rFont val="Arial"/>
        <family val="2"/>
        <charset val="204"/>
      </rPr>
      <t xml:space="preserve">HD-588B                                                     </t>
    </r>
    <r>
      <rPr>
        <sz val="14"/>
        <rFont val="Arial"/>
        <family val="2"/>
        <charset val="204"/>
      </rPr>
      <t>(в упаковке 8 шт)</t>
    </r>
  </si>
  <si>
    <r>
      <t xml:space="preserve"> </t>
    </r>
    <r>
      <rPr>
        <b/>
        <sz val="14"/>
        <rFont val="Arial"/>
        <family val="2"/>
        <charset val="204"/>
      </rPr>
      <t xml:space="preserve">HD-120                                               </t>
    </r>
    <r>
      <rPr>
        <sz val="14"/>
        <rFont val="Arial"/>
        <family val="2"/>
        <charset val="204"/>
      </rPr>
      <t xml:space="preserve"> (в упаковке 10 шт)</t>
    </r>
  </si>
  <si>
    <t>Тип: Вертикальный; Мощность: 2 кВт
Спиральный  нагревательный элемент</t>
  </si>
  <si>
    <t>Тип: Горизонтальный/Вертикальный; Мощность: 2 кВт
Спиральный  нагревательный элемент</t>
  </si>
  <si>
    <t>OR-15-7Н</t>
  </si>
  <si>
    <t>OR-25-11Н</t>
  </si>
  <si>
    <t>ORF-15-7Н</t>
  </si>
  <si>
    <t>ORF-20-9Н</t>
  </si>
  <si>
    <t>ORF-25-11Н</t>
  </si>
  <si>
    <t>OR-20-9Н</t>
  </si>
  <si>
    <t>Мощность: 2,5 кВт;11 секций;  БЕЗ  ВЕНТИЛЯТОРА;</t>
  </si>
  <si>
    <t>Мощность: 2,0 кВт;9 секций;  С ВЕНТИЛЯТОРОМ;</t>
  </si>
  <si>
    <t>HH-08-2H</t>
  </si>
  <si>
    <t xml:space="preserve">Тип: напольный; Мощность 0,8 кВт </t>
  </si>
  <si>
    <t xml:space="preserve">Almacom WH-80Y6C </t>
  </si>
  <si>
    <t>Мощность: 2 кВт; Объем: 80 литров</t>
  </si>
  <si>
    <t>Мощность: 1,5 кВт;7 секций;  C ВЕНТИЛЯТОРОМ;</t>
  </si>
  <si>
    <t>Мощность: 2,5 кВт;11 секций;  С ВЕНТИЛЯТОРОМ;</t>
  </si>
  <si>
    <t>КАРБОНОВЫЙ   ОБОГРЕВАТЕЛЬ  almacom</t>
  </si>
  <si>
    <t>CH-12-4C</t>
  </si>
  <si>
    <t>CH-10-3C</t>
  </si>
  <si>
    <t xml:space="preserve">Тип: напольный; Мощность 1,2 кВт;                                        Горизонтальное/Вертикальное положение </t>
  </si>
  <si>
    <t>AH-801С</t>
  </si>
  <si>
    <t>AH-807С</t>
  </si>
  <si>
    <t xml:space="preserve">Тип: напольный; Мощность 1 кВт; Вертикальное  положение </t>
  </si>
  <si>
    <t>нет</t>
  </si>
  <si>
    <t xml:space="preserve">• Площадь увлажнения: 35 м2
• Мощность увлажнения: 400 мл/ч
• Объем бака: 4 л
• Непрерывная работа в течение  9  часов
• Вес: 1,4  кг
• Потребляемая мощность: 38 Вт                                          
• Питание: 220Вт~50 Гц                                                                                  </t>
  </si>
  <si>
    <t xml:space="preserve">• Площадь увлажнения: 70 м2
• Мощность увлажнения: 700 мл/ч
• Объем бака: 7 л
• Вес: 2,8  кг
• Потребляемая мощность: 75 Вт                                          
• Питание: 220Вт~50 Гц                                                                                  </t>
  </si>
  <si>
    <t>WD-SСО-1AF</t>
  </si>
  <si>
    <t>WD-SСО-2AF</t>
  </si>
  <si>
    <t>WD-SСО-3AF</t>
  </si>
  <si>
    <t>WD-SСО-5AF</t>
  </si>
  <si>
    <r>
      <t xml:space="preserve">Тип: </t>
    </r>
    <r>
      <rPr>
        <b/>
        <sz val="9"/>
        <rFont val="Arial"/>
        <family val="2"/>
        <charset val="204"/>
      </rPr>
      <t>НАПОЛЬНЫЙ, c внутренней загрузкой бутыля</t>
    </r>
    <r>
      <rPr>
        <sz val="9"/>
        <rFont val="Arial"/>
        <family val="2"/>
        <charset val="1"/>
      </rPr>
      <t xml:space="preserve">
Компрессорное охлаждение и нагрев
Хладагент R134а                                                   </t>
    </r>
  </si>
  <si>
    <t>WD-CFO-2AF</t>
  </si>
  <si>
    <t>WD-CFO-1AF</t>
  </si>
  <si>
    <r>
      <t xml:space="preserve">Тип: </t>
    </r>
    <r>
      <rPr>
        <b/>
        <sz val="9"/>
        <rFont val="Arial"/>
        <family val="2"/>
        <charset val="204"/>
      </rPr>
      <t xml:space="preserve">НАПОЛЬНЫЙ со шкафчиком.  Цвет металлик </t>
    </r>
    <r>
      <rPr>
        <sz val="9"/>
        <rFont val="Arial"/>
        <family val="2"/>
        <charset val="1"/>
      </rPr>
      <t xml:space="preserve">
Компрессорное охлаждение и нагрев
Хладагент R134a
Холодильная камера 0,16 м3</t>
    </r>
  </si>
  <si>
    <t>Тип: НАПОЛЬНЫЙ со шкафчиком
Компрессорное охлаждение и нагрев
Хладагент R134a
Холодильная камера 0,16 м3</t>
  </si>
  <si>
    <t>нет в наличии</t>
  </si>
  <si>
    <t>Акция!!!</t>
  </si>
  <si>
    <t>Мощность: 1,5 кВт;7 секций;  БЕЗ  ВЕНТИЛЯТОРА;</t>
  </si>
  <si>
    <t>ХОЛОДИЛЬНИК   ALMACOM</t>
  </si>
  <si>
    <t>МОРОЗИЛЬНИКИ   ALMACOM</t>
  </si>
  <si>
    <t>• Мощность: 1500W, • Мощность  двигателя: 60W                                                                                                                       
• Скорость вращения двиг.: 2800 об / мин
• Скорость воздушного потока: &gt;11 м/с• SENSOR
• Дистанция: 50--200 мм, • Тем. воздуха: 65+15°C
• Размеры: 240мм*240мм*230мм
• Материал: Цинковый сплав</t>
  </si>
  <si>
    <t xml:space="preserve">Тип: Настенный, Напольный;  2 кВт; Черная стеклянная  панель: </t>
  </si>
  <si>
    <t>Тип: Настенный, Напольный. 2 кВт. Белый, керамический тэн</t>
  </si>
  <si>
    <t>Тип: Настенный, Напольный. 1,5 кВт. Белый, керамический тэн</t>
  </si>
  <si>
    <t>Тип: Настенный, Напольный. 2,5 кВт. Белый, керамический тэн</t>
  </si>
  <si>
    <t>• Мощность: 2300W; • Мощность  двигателя: 250W                                                                                                                                                                                                                                     
• Скорость вращения двиг.: 25 000 об / мин                                                                                                          • Скорость воздушного потока: &gt;23 м/с; • SENSOR                                                                                                                                                       
• Дистанция: 50--200 мм; • Темп.воздуха: 65+15°C                                                                                                                                • Размеры: 245мм*280мм*215мм • Материал: Нерж. сталь</t>
  </si>
  <si>
    <t xml:space="preserve">• Мощность: 1800W • Мощность  двигателя: 60W                                                                                                     
• Скорость вращения двиг.: 2800 об / мин                                              
• Скорость воздушного потока: &gt; 18м/с   • SENSOR                                                                                                                  
• Дистанция: до 150 мм • Темп. воздуха: 65+15°C
• Размеры: 250ммx238ммx230мм• Материал: Нерж. сталь                                   </t>
  </si>
  <si>
    <t>• Мощность: 1200W • Мощность  двигателя: 60W                                                                                                           
• Скорость вращения двиг.: 2800 об / мин
• Скорость воздушного потока: &gt;12 м/с • SENSOR
• Дистанция: 50--200мм • Темп.воздуха: 65+15°C
• Размеры: 267мм*182мм*120мм • Материал: Пластик</t>
  </si>
  <si>
    <t>• Мощность: 1800W • Мощность  двигателя: 60W                                                                                                              
• Скорость вращения двиг.: 2800 об / мин 
• Скорость воздушного потока: &gt; 11 м/с • SENSOR
• Дистанция: 50--200мм • Темп.воздуха: 65+15°C
• Размеры: 250мм*238мм*230мм • Материал: Пластик</t>
  </si>
  <si>
    <t xml:space="preserve">НАСТОЛЬНЫЙ без охлаждения, только нагрев, белый                         </t>
  </si>
  <si>
    <t>НАПОЛЬНЫЙ, со шкафчиком вентиляционное охлаждение и нагрев, черный с серебристыми вставками</t>
  </si>
  <si>
    <t>НАПОЛЬНЫЙ, со шкафчиком, компрессорное охлаждение и нагрев, черный, стеклянная панель</t>
  </si>
  <si>
    <t xml:space="preserve">• Мощность: 1200W • Мощность  двигателя: 250W                                                                                                       
• Скорость вращения двиг.: 24 000 об / мин                                              
• Скорость воздушного потока: &gt; 50м/с                                                                                                                    
• Дистанция: до 150 мм • Темп.воздуха: 65+15°C
• Размеры: 250ммx238ммx230мм  • Материал: Пластик  </t>
  </si>
  <si>
    <t>АС-2</t>
  </si>
  <si>
    <t>ароматизатор, ионизатор, очиститель 20 м2</t>
  </si>
  <si>
    <t>АС-3</t>
  </si>
  <si>
    <t>ионизатор, очиститель 30 м2</t>
  </si>
  <si>
    <t>АС-4</t>
  </si>
  <si>
    <t>ионизатор, очиститель 40 м2</t>
  </si>
  <si>
    <t>Очистители ВОЗДУХА  ALMACOM</t>
  </si>
  <si>
    <t xml:space="preserve">• Мощность: 2000W • Мощность  двигателя: 550W                                                                                                     
• Скорость вращения двиг.: 23000 об / мин                                              
• Скорость воздушного потока: &gt; 100м/с   • SENSOR                                                                                                                  
• Темп. воздуха: 65+15°C
• Размеры:290ммx685ммx220мм• Материал: Пластик ABS        </t>
  </si>
  <si>
    <t>ограниченно</t>
  </si>
  <si>
    <t>AR-50</t>
  </si>
  <si>
    <t>AR-78</t>
  </si>
  <si>
    <t>ART-142</t>
  </si>
  <si>
    <t>WD-DНО-1AF</t>
  </si>
  <si>
    <t>• Мощность: 1500W • Мощность  двигателя: 60W                                                                                                      
• Скорость вращения двиг.: 2 400 об / мин  
• Скорость воздушного потока: &gt;11 м/с • SENSOR
• Дистанция: 50--200 мм • Темп. воздуха: 65+15°C
• Размеры: 265мм*200мм*155мм • Материал: Пластик</t>
  </si>
  <si>
    <t>• Мощность: 2300W; • Мощность  двигателя: 250W                                                                                                                                                                                                                                     
• Скорость вращения двиг.: 25 000 об / мин                                                                                                          • Скорость воздушного потока: &gt;23 м/с; • SENSOR                                                                                                                                                       
• Дистанция: 50--200 мм; • Темп.воздуха: 65+15°C                                                                                                                                • Размеры: 245мм*280мм*215мм • Материал: Пластик</t>
  </si>
  <si>
    <t>ART-220</t>
  </si>
  <si>
    <t>ARB-252NF</t>
  </si>
  <si>
    <t>ARB-270</t>
  </si>
  <si>
    <t>AF1D-300</t>
  </si>
  <si>
    <t>WD-SСО-6AF</t>
  </si>
  <si>
    <t>AF1D-418</t>
  </si>
  <si>
    <t>НАСТОЛЬНЫЙ без охлаждения, только нагрев,</t>
  </si>
  <si>
    <t>WD-SHE-7JI</t>
  </si>
  <si>
    <t>AFUD-208</t>
  </si>
  <si>
    <t>AFUD-98</t>
  </si>
  <si>
    <t xml:space="preserve">  МОРОЗИЛЬНЫЙ ЛАРЬ                                                                       • Предназначен для хранения замороженных пищевых продуктов;         • Озонобезопасный хладагент R-600a; Объем 218 л                                          • Потр. мощность: 120 Вт;  Питание: 220Вт~50 Гц                                 • размер 98х52х84,5
• Вес: 38/41 кг;  
</t>
  </si>
  <si>
    <t xml:space="preserve">  МОРОЗИЛЬНЫЙ ЛАРЬ                                                                       • Предназначен для хранения замороженных пищевых продуктов;         • Озонобезопасный хладагент R-600a; Объем 200 л                                          • Потр. мощность: 160 Вт;  Питание: 220Вт~50 Гц                                 • размер 98х56х82,5
• Вес: 36/40 кг;  
</t>
  </si>
  <si>
    <t xml:space="preserve">Тип: НАПОЛЬНЫЙ; Мощность: 0,8/1,6 кВт
Керамический нагревательный элемент, </t>
  </si>
  <si>
    <t>CD-1M</t>
  </si>
  <si>
    <t>CD-1S</t>
  </si>
  <si>
    <t>подстаканники на магните</t>
  </si>
  <si>
    <t>подстаканники на шурупах</t>
  </si>
  <si>
    <t>МАСЛЯННЫЕ РАДИАТОРЫ almacom</t>
  </si>
  <si>
    <t>ORS-11H</t>
  </si>
  <si>
    <t>ORS-13H</t>
  </si>
  <si>
    <t>ORS-09H</t>
  </si>
  <si>
    <t>ORF-09H</t>
  </si>
  <si>
    <t>ORF-11H</t>
  </si>
  <si>
    <t>Маслянный радиатор 9 секций (Slim): Мощность 2 кВт</t>
  </si>
  <si>
    <t>Маслянный радиатор 11 секций (Slim): Мощность 2,5 кВт</t>
  </si>
  <si>
    <t>Маслянный радиатор 13 секций (Slim): Мощность 3 кВт</t>
  </si>
  <si>
    <t>Маслянный радиатор с вентилятором 9 секций (Fan): Мощность 2 кВт</t>
  </si>
  <si>
    <t>Маслянный радиатор с вентилятором 9 секций (Fan): Мощность 2,5 кВт</t>
  </si>
  <si>
    <t>WD-DНО-21CE</t>
  </si>
  <si>
    <t>WD-DНО-22CE</t>
  </si>
  <si>
    <t>WD-DME-21CE</t>
  </si>
  <si>
    <t>WD-DME-23CE</t>
  </si>
  <si>
    <t>WD-SHE-11CE</t>
  </si>
  <si>
    <t>WD-SHE-12CE</t>
  </si>
  <si>
    <t>WD-SHE-13CE</t>
  </si>
  <si>
    <t>WD-SHE-14CE</t>
  </si>
  <si>
    <t>WD-SHE-15CE</t>
  </si>
  <si>
    <t>WD-SHE-22CE</t>
  </si>
  <si>
    <t>WD-SHE-23CE</t>
  </si>
  <si>
    <t>WD-SСО-11CE</t>
  </si>
  <si>
    <t>WD-SСО-12CE</t>
  </si>
  <si>
    <t>WD-SСО-13CE</t>
  </si>
  <si>
    <t>WD-SСО-14CE</t>
  </si>
  <si>
    <t>WD-SСО-15CE</t>
  </si>
  <si>
    <t>НАПОЛЬНЫЙ, со шкафчиком, компрессорное охлаждение и нагрев, черный.</t>
  </si>
  <si>
    <t>НАПОЛЬНЫЙ, со шкафчиком, компрессорное охлаждение и нагрев, серый.</t>
  </si>
  <si>
    <t>НАПОЛЬНЫЙ, со шкафчиком, компрессорное охлаждение и нагрев, коричневый.</t>
  </si>
  <si>
    <t>НАПОЛЬНЫЙ, со шкафчиком, компрессорное охлаждение и нагрев,синий.</t>
  </si>
  <si>
    <t>НАПОЛЬНЫЙ, со шкафчиком, компрессорное охлаждение и нагрев, красный</t>
  </si>
  <si>
    <t>Мощность: 9,3 кВт (380); ПДУ; Длина: 120 см</t>
  </si>
  <si>
    <t>Мощность: 11,8кВт (380); ПДУ; Длина: 150 см</t>
  </si>
  <si>
    <t>Мощность: 14,8кВт (380); ПДУ; Длина: 180 см</t>
  </si>
  <si>
    <t>Мощность: 16,4кВт (380); ПДУ; Длина: 200 см</t>
  </si>
  <si>
    <t>WD-SHE-4AF</t>
  </si>
  <si>
    <t>НАСТОЛЬНЫЙ электронное охлаждение и нагрев, черный</t>
  </si>
  <si>
    <t xml:space="preserve">НАСТОЛЬНЫЙ электронное охлаждение и нагрев, </t>
  </si>
  <si>
    <t>НАПОЛЬНЫЙ, со шкафчиком, электронное охлаждение и нагрев, белый</t>
  </si>
  <si>
    <t>НАПОЛЬНЫЙ, со шкафчиком электронное охлаждение и нагрев, черный с серебристыми вставками</t>
  </si>
  <si>
    <t>НАПОЛЬНЫЙ, со шкафчиком электронное охлаждение и нагрев, серый с серебристыми вставками</t>
  </si>
  <si>
    <t xml:space="preserve">НАПОЛЬНЫЙ, со шкафчиком электронное охлаждение и нагрев, </t>
  </si>
  <si>
    <t>НАПОЛЬНЫЙ, со шкафчиком электронное охлаждение и нагрев, красный</t>
  </si>
  <si>
    <t>НАПОЛЬНЫЙ, со шкафчиком электронное охлаждение и нагрев, синий</t>
  </si>
  <si>
    <t>НАПОЛЬНЫЙ, со шкафчиком электронное охлаждение и нагрев, коричневый</t>
  </si>
  <si>
    <t>НАПОЛЬНЫЙ, со шкафчиком электронное охлаждение и нагрев, серый</t>
  </si>
  <si>
    <t>НАПОЛЬНЫЙ, со шкафчиком электронное охлаждение и нагрев, черный</t>
  </si>
  <si>
    <t>НАПОЛЬНЫЙ, со шкафчиком электронное охлаждение и нагрев, белый</t>
  </si>
  <si>
    <t>НАПОЛЬНЫЙ, со шкафчиком, компрессорное охлаждение и нагрев, серебристый стеклянная панель 3 КРАНИКА</t>
  </si>
  <si>
    <t>НАПОЛЬНЫЙ, со шкафчиком, компрессорное охлаждение и нагрев, серебристый, стеклянная панель</t>
  </si>
  <si>
    <t xml:space="preserve">WH-80Y6C </t>
  </si>
  <si>
    <t xml:space="preserve">WH-50Y6C </t>
  </si>
  <si>
    <t>Водонагреватели аlmacom</t>
  </si>
  <si>
    <t xml:space="preserve">WH-100Y6C </t>
  </si>
  <si>
    <t xml:space="preserve">WH-25CB </t>
  </si>
  <si>
    <t>• Мощность: 1200W • Мощность  двигателя: 250W                                                                                                       
• Скорость вращения двиг.: 24 000 об / мин                                              
• Скорость воздушного потока: &gt; 50м/с                                                                                                                    
• Дистанция: до 150 мм • Темп.воздуха: 65+15°C
• Размеры: 250ммx238ммx230мм  • Материал: Пластик  
• Поддон для сбора капель</t>
  </si>
  <si>
    <t>Наименование</t>
  </si>
  <si>
    <t>Описание товара</t>
  </si>
  <si>
    <t>Цена, розн.</t>
  </si>
  <si>
    <t>Кондиционеры GREE</t>
  </si>
  <si>
    <t>Канальные кондиционеры</t>
  </si>
  <si>
    <t>Кондиционер канальный FGR20Pd/DNa-X R410A</t>
  </si>
  <si>
    <t>Кондиционер канальный FGR25Pd/DNa-X R410A</t>
  </si>
  <si>
    <t>Кондиционер канальный FGR30Pd/DNa-X</t>
  </si>
  <si>
    <t>Кондиционер канальный GREE-18 R410A: GFH18K3HI/GUHN18NK3HO (без соединительной инсталляции)</t>
  </si>
  <si>
    <t>Кондиционер канальный GREE-36 R410A: GFH36K3HI/GUHN36NM3HO (без соединительной инсталляции)</t>
  </si>
  <si>
    <t>Кондиционер канальный GREE-41 R410A: GFH42K3HI/GUHN42NM3HO (без соединительной инсталляции)</t>
  </si>
  <si>
    <t>Кондиционер канальный GREE-60 R410A: GFH60K3FI/GUHD60NM3FO Inverter (без соединительной инсталляции)</t>
  </si>
  <si>
    <t>Кассетные кондиционеры</t>
  </si>
  <si>
    <t>Кондиционер кассетный GREE-18 R410A: GKH18K3HI /GUHN18NK3H0 (без соединительной инсталляции)</t>
  </si>
  <si>
    <t>Кондиционер кассетный GREE-24 R410A: GKH24K3HI /GUHN24NK3H0 (без соединительной инсталляции)</t>
  </si>
  <si>
    <t>Кондиционер кассетный GREE-42 R410A: GKH42K3HI/GUHN42NM3HO (без соединительной инсталляции)</t>
  </si>
  <si>
    <t>Кондиционер кассетный GREE-48 R410A: GKH48K3HI/GUHN48NM3HO (без соединительной инсталляции)</t>
  </si>
  <si>
    <t>Кондиционер кассетный GREE-60 R410A: GKH60K3HI/GUHN60NM3HO (без соединительной инсталляции)</t>
  </si>
  <si>
    <t>Колонные кондиционеры</t>
  </si>
  <si>
    <t>Серия CROWN Inverter</t>
  </si>
  <si>
    <t>Кондиционер напольный GREE-24 Серия CROWN R410A (G10 Inverter): GVH24AF-K3DNA4A (комплектуется медными трубами)</t>
  </si>
  <si>
    <t>Серия Fresh Wind</t>
  </si>
  <si>
    <t>Кондиционер напольный GREE-24: Fresh Wind R410A:GVA24AG-K3NNA5A (без соединительной инсталляции)</t>
  </si>
  <si>
    <t>Кондиционер напольный GREE-48: Fresh Wind R410A: GVH48AH-M3DNA5A (без соединительной инсталляции)</t>
  </si>
  <si>
    <t>Серия I-CROWN II Inverter (от –30°С до +54°С)</t>
  </si>
  <si>
    <t>Кондиционер напольный GREE-24: I-Crown II Inverter (от –30°С до +54°С) R410A: GVH24AK-K3DNC6A (комплектуется медными трубами)</t>
  </si>
  <si>
    <t>Серия I-SERIES</t>
  </si>
  <si>
    <t>Кондиционер напольный GREE-24: I-Series R410A: GVH24AK-K3DNC1A (комплектуется медными трубами)</t>
  </si>
  <si>
    <t>Консольные кондиционеры</t>
  </si>
  <si>
    <t>Кондиционер консольный GREE-09 R410A: GEH09AA-K3DNA1D (комплектуется медными трубами)</t>
  </si>
  <si>
    <t>Кондиционер консольный GREE-12 R410A: GEH12AA-K3DNA1C (комплектуется медными трубами)</t>
  </si>
  <si>
    <t>Кондиционер консольный GREE-12 R410A: GEH12AA-K3DNA1D (комплектуется медными трубами)</t>
  </si>
  <si>
    <t>Кондиционер консольный GREE-18 R410A: GEH18AA-K3DNA1D (комплектуется медными трубами)</t>
  </si>
  <si>
    <t>Мультисплит-системы</t>
  </si>
  <si>
    <t>Мультисплит-система Free-match Gree-07: Change GWH07KF-K3DNA6G/I (Внутренний блок)</t>
  </si>
  <si>
    <t>Мультисплит-система Free-match Gree-07: Lomo GWH07QB-K3DNA1G/I (Внутренний блок)</t>
  </si>
  <si>
    <t>Мультисплит-система Free-match Gree-09: Change GWH09KF-K3DNA6G/I (Внутренний блок)</t>
  </si>
  <si>
    <t>Мультисплит-система Free-match Gree-09: Lomo GWH09QB-K3DNA1G/I (Внутренний блок)</t>
  </si>
  <si>
    <t>Мультисплит-система Free-match Gree-09: U-Crown Серебро GWH09UB-K3DNA4F/I (Внутренний блок)</t>
  </si>
  <si>
    <t>Мультисплит-система Free-match Gree-09: Канальный GFH(09)EA-K3DNA1A/I (Внутренний блок)</t>
  </si>
  <si>
    <t>Мультисплит-система Free-match Gree-12: Change GWH12KF-K3DNA6G/I (Внутренний блок)</t>
  </si>
  <si>
    <t>Мультисплит-система Free-match Gree-12: Lomo GWH12QC-K3DNA1G/I (Внутренний блок)</t>
  </si>
  <si>
    <t>Мультисплит-система Free-match Gree-12: U-Crown GWH12UB-K3DNA4F/I (Внутренний блок)</t>
  </si>
  <si>
    <t>Мультисплит-система Free-match Gree-12: Кассетный GKH(12)BA-K3DNA2A/I (Внутренний блок)</t>
  </si>
  <si>
    <t>Мультисплит-система Free-match Gree-12: Канальный GFH(12)EA-K3DNA1A/I (Внутренний блок)</t>
  </si>
  <si>
    <t>Мультисплит-система Free-match Gree-14: GWHD(14)NK3DO 2 выхода (Наружный блок)</t>
  </si>
  <si>
    <t>Мультисплит-система Free-match Gree-18: Change GWH18KG-K3DNA6G/I (Внутренний блок)</t>
  </si>
  <si>
    <t>Мультисплит-система Free-match Gree-18: GWHD(18)NK3KO 2 выхода (Наружный блок)</t>
  </si>
  <si>
    <t>Мультисплит-система Free-match Gree-18: Lomo GWH18QD-K3DNA1G/I (Внутренний блок)</t>
  </si>
  <si>
    <t>Мультисплит-система Free-match Gree-18: U-Crown GWH18UC-K3DNA4F/I (Внутренний блок)</t>
  </si>
  <si>
    <t>Мультисплит-система Free-match Gree-18: Кассетный GKH(18)BA-K3DNA2A/I (Внутренний блок)</t>
  </si>
  <si>
    <t>Мультисплит-система Free-match Gree-18: Канальный GFH(18)EA-K3DNA1A/I (Внутренний блок)</t>
  </si>
  <si>
    <t>Мультисплит-система Free-match Gree-21: GWHD(21)NK3KO 3 выхода (Наружный блок)</t>
  </si>
  <si>
    <t>Мультисплит-система Free-match Gree-24: GWHD(24)NK3MO 3 выхода (Наружный блок)</t>
  </si>
  <si>
    <t>Мультисплит-система Free-match Gree-24: Кассетный GKH(24)BA-K3DNA1A/I (Внутренний блок)</t>
  </si>
  <si>
    <t>Мультисплит-система Free-match Gree-24: Канальный GFH(24)EA-K3DNA1A/I (Внутренний блок)</t>
  </si>
  <si>
    <t>Мультисплит-система Free-match Gree-28: GWHD(28)NK3KO (Наружный блок)</t>
  </si>
  <si>
    <t>Мультисплит-система Free-match Gree-36:  4 выхода GWHD(36)NK3BO (Наружный блок)</t>
  </si>
  <si>
    <t>Мультисплит-система Free-match Gree-42: 5 выходов GWHD(42)NK3BO (Наружный блок)</t>
  </si>
  <si>
    <t>Напольно - потолочные кондиционеры</t>
  </si>
  <si>
    <t>Кондиционер Напольно-Потолочный GREE-36 R410A: GTH36K3HI\GUHN36NM3HO (без соединительной инсталляции)</t>
  </si>
  <si>
    <t>Кондиционер Напольно-Потолочный GREE-42 R410A: GTH42K3HI/GUHN42NM3HO (без соединительной инсталляции)</t>
  </si>
  <si>
    <t>Кондиционер Напольно-Потолочный GREE-60 R410A: GTH60K3FI/GUHD60NM3FO Inverter (без соединительной инсталляции)</t>
  </si>
  <si>
    <t>Настенные кондиционеры</t>
  </si>
  <si>
    <t>Серия AMBER</t>
  </si>
  <si>
    <t>Кондиционер настенный Gree-09: Amber R410A класс А GWH09YB-K3NNA1A (комплектуется медными трубами)</t>
  </si>
  <si>
    <t>Кондиционер настенный Gree-12: Amber R410A класс А GWH12YC-K3NNA1A (комплектуется медными трубами)</t>
  </si>
  <si>
    <t>Кондиционер настенный Gree-18: Amber R410A класс А GWH18YD-K3NNA1A (комплектуется медными трубами)</t>
  </si>
  <si>
    <t>Кондиционер настенный Gree-24: Amber R410A класс А GWH24YE-K3NNA1A (комплектуется медными трубами)</t>
  </si>
  <si>
    <t>Серия BEE</t>
  </si>
  <si>
    <t>Кондиционер настенный Gree-07: Bee R410A класс С GWH07NA-K3NNB3F (комплектуется медными трубами)</t>
  </si>
  <si>
    <t>Кондиционер настенный Gree-09: Bee R410A класс С GWH09NA-K3NNB3F (комплектуется медными трубами)</t>
  </si>
  <si>
    <t>Кондиционер настенный Gree-12: Bee R410A класс С GWH12NC-K3NNB3I (комплектуется медными трубами)</t>
  </si>
  <si>
    <t>Кондиционер настенный Gree-18: Bee R410A класс А GWH18ND-K3NNB3A (комплектуется медными трубами)</t>
  </si>
  <si>
    <t>Кондиционер настенный Gree-24: Bee R410A класс А GWH24ND-K3NNB3A (комплектуется медными трубами)</t>
  </si>
  <si>
    <t>Серия BORA</t>
  </si>
  <si>
    <t>Кондиционер настенный Gree-07: Bora R410A класс A GWH07AAA-K3NNA1A (комплектуется медными трубами)</t>
  </si>
  <si>
    <t>Кондиционер настенный Gree-09: Bora R410A класс A GWH09AAA-K3NNA1A (комплектуется медными трубами)</t>
  </si>
  <si>
    <t>Кондиционер настенный Gree-12: Bora R410A класс A GWH12AAB-K3NNA1A (комплектуется медными трубами)</t>
  </si>
  <si>
    <t>Кондиционер настенный Gree-18: Bora R410A класс A GWH18AAC-K3NNA1A (комплектуется медными трубами)</t>
  </si>
  <si>
    <t>Кондиционер настенный Gree-24: Bora R410A класс A GWH24AAD-K3NNA1A (комплектуется медными трубами)</t>
  </si>
  <si>
    <t>Кондиционер настенный Gree-28: Bora R410A класс C GWH28AAE-K3NNA1A (комплектуется медными трубами)</t>
  </si>
  <si>
    <t>Серия FAIRY</t>
  </si>
  <si>
    <t>Кондиционер настенный Gree-07: Fairy Cold Plasma R410A - GWH07ACA-K3NNA1A (комплектуется медными трубами)</t>
  </si>
  <si>
    <t>Кондиционер настенный Gree-09: Fairy Cold Plasma R410A - GWH09ACA-K3NNA1A (комплектуется медными трубами)</t>
  </si>
  <si>
    <t>Кондиционер настенный Gree-12: Fairy Cold Plasma R410A - GWH12ACB-K3NNA1A (комплектуется медными трубами)</t>
  </si>
  <si>
    <t>Кондиционер настенный Gree-18: Fairy Cold Plasma R410A - GWH18ACC-K3NNA1A (комплектуется медными трубами)</t>
  </si>
  <si>
    <t>Кондиционер настенный Gree-24: Fairy Cold Plasma R410A - GWH24ACD-K3NNA1A (комплектуется медными трубами)</t>
  </si>
  <si>
    <t>Кондиционер настенный Gree-28: Fairy Cold Plasma R410A - GWH28ACE-K3NNA1A (комплектуется медными трубами)</t>
  </si>
  <si>
    <t>Серия HANSOL (от –20°С до +47°С)</t>
  </si>
  <si>
    <t>Кондиционер настенный Gree-09: Hansol R410A (G10 inverter) GWH09TB-S3DNA1B (комплектуется медными трубами)</t>
  </si>
  <si>
    <t>Кондиционер настенный Gree-09: Hansol R410A (G10 inverter) GWH09TB-S3DNA3D (комплектуется медными трубами)</t>
  </si>
  <si>
    <t>Кондиционер настенный Gree-12: Hansol R410A (G10 inverter) GWH12TB-S3DBA3E (комплектуется медными трубами)</t>
  </si>
  <si>
    <t>Кондиционер настенный Gree-18: Hansol R410A (G10 inverter) GWH18TC-S3DBA3E (комплектуется медными трубами)</t>
  </si>
  <si>
    <t>Кондиционер настенный Gree-24: Hansol R410A (G10 inverter) GWH24TD-S3DBA3E (комплектуется медными трубами)</t>
  </si>
  <si>
    <t>Серия LOMO</t>
  </si>
  <si>
    <t>Внутренний блок GREE R410A: GWH07QA-K3NNB2A/I</t>
  </si>
  <si>
    <t>Серия U-COOL</t>
  </si>
  <si>
    <t>Кондиционер настенный Gree-09: U-Cool R410A GWH09UB-K3DNA1A (Красный) (комплектуется медными трубами)</t>
  </si>
  <si>
    <t>Кондиционер настенный Gree-09: U-Cool R410A GWH09UB-K3DNA1A (Синий) (комплектуется медными трубами)</t>
  </si>
  <si>
    <t>Кондиционер настенный Gree-12: U-Cool R410A GWH12UB-K3DNA1A (Красный) (комплектуется медными трубами)</t>
  </si>
  <si>
    <t>Кондиционер настенный Gree-12: U-Cool R410A GWH12UB-K3DNA1A (Синий) (комплектуется медными трубами)</t>
  </si>
  <si>
    <t>Серия U-CROWN (от –30°С до +54°С)</t>
  </si>
  <si>
    <t>Кондиционер настенный Gree-09: U-Crown R410A GWH09UB-K3DNA4F (Золотой) (комплектуется медными трубами)</t>
  </si>
  <si>
    <t>Кондиционер настенный Gree-09: U-Crown R410A GWH09UB-K3DNA4F (Серебро) (комплектуется медными трубами)</t>
  </si>
  <si>
    <t>Кондиционер настенный Gree-12: U-Crown R410A GWH12UB-K3DNA4F (Золотой) (комплектуется медными трубами)</t>
  </si>
  <si>
    <t>Кондиционер настенный Gree-12: U-Crown R410A GWH12UB-K3DNA4F (Серебро) (комплектуется медными трубами)</t>
  </si>
  <si>
    <t>Кондиционер настенный Gree-18: U-Crown R410A GWH18UC-K3DNA4F (Золотой) (комплектуется медными трубами)</t>
  </si>
  <si>
    <t>Кондиционер настенный Gree-18: U-Crown R410A GWH18UC-K3DNA4F (Серебро) (комплектуется медными трубами)</t>
  </si>
  <si>
    <t>Серия U-POEM</t>
  </si>
  <si>
    <t>Кондиционер настенный Gree-09: U-Poem R410A GWH09UB-K3DNA3A (Красный) (комплектуется медными трубами)</t>
  </si>
  <si>
    <t>Кондиционер настенный Gree-12: U-Poem R410A GWH12UB-K3DNA3A (Красный) (комплектуется медными трубами)</t>
  </si>
  <si>
    <t>Серия VIOLA</t>
  </si>
  <si>
    <t>Кондиционер настенный Gree-09: Viola R410A GWH09RA-K3NNA3C (Белый)    (комплектуется медными трубами)</t>
  </si>
  <si>
    <t>Кондиционер настенный Gree-09: Viola R410A GWH09RA-K3NNA3C (Голубой) (комплектуется медными трубами)</t>
  </si>
  <si>
    <t>Кондиционер настенный Gree-09: Viola R410A GWH09RA-K3NNA3C (Золотой) (комплектуется медными трубами)</t>
  </si>
  <si>
    <t>Кондиционер настенный Gree-12: Viola R410A GWH12RB-K3NNA3C (Белый)    (комплектуется медными трубами)</t>
  </si>
  <si>
    <t>Кондиционер настенный Gree-12: Viola R410A GWH12RB-K3NNA3C (Голубой) (комплектуется медными трубами)</t>
  </si>
  <si>
    <t>Кондиционер настенный Gree-18: Viola R410A GWH18RC-K3NNA3A (Белый)    (комплектуется медными трубами)</t>
  </si>
  <si>
    <t>Кондиционер настенный Gree-18: Viola R410A GWH18RC-K3NNA3A (Голубой) (комплектуется медными трубами)</t>
  </si>
  <si>
    <t>Кондиционер настенный Gree-24: Viola R410A GWH24RD-K3NNA3C (Белый)    (комплектуется медными трубами)</t>
  </si>
  <si>
    <t>Кондиционер настенный Gree-24: Viola R410A GWH24RD-K3NNA3C (Голубой) (комплектуется медными трубами)</t>
  </si>
  <si>
    <t>Серия на Солнечных панелях</t>
  </si>
  <si>
    <t>Кондиционер настенный Gree-12: Solar series R410A GWH12TB-K3DNA1F (комплектуется медными трубами)</t>
  </si>
  <si>
    <t>Промышленные кондиционеры</t>
  </si>
  <si>
    <t>Лифтовый кондиционер</t>
  </si>
  <si>
    <t>Лифтовый кондиционер: GREE GDT35</t>
  </si>
  <si>
    <t>Мультизональные кондиционеры GREE GMV 5</t>
  </si>
  <si>
    <t>Внутренние блоки</t>
  </si>
  <si>
    <t>Канальный GMV-ND100PHS/A-T (внутренний блок) HP</t>
  </si>
  <si>
    <t>Канальный GMV-ND125PHS/A-T (внутренний блок) HP</t>
  </si>
  <si>
    <t>Канальный GMV-ND140PHS/A-T (внутренний блок) HP</t>
  </si>
  <si>
    <t>Канальный GMV-ND22PLS/A-T (внутренний блок) LP</t>
  </si>
  <si>
    <t>Канальный GMV-ND28PLS/A-T (внутренний блок) LP</t>
  </si>
  <si>
    <t>Канальный GMV-ND36PLS/A-T (внутренний блок) LP</t>
  </si>
  <si>
    <t>Канальный GMV-ND45PLS/A-T (внутренний блок) LP</t>
  </si>
  <si>
    <t>Канальный GMV-ND50PLS/A-T (внутренний блок) LP</t>
  </si>
  <si>
    <t>Канальный GMV-ND56PLS/A-T (внутренний блок) LP</t>
  </si>
  <si>
    <t>Канальный GMV-ND63PLS/A-T (внутренний блок) LP</t>
  </si>
  <si>
    <t>Канальный GMV-ND71PLS/A-T (внутренний блок) LP</t>
  </si>
  <si>
    <t>Канальный GMV-ND80PLS/A-T (внутренний блок) LP</t>
  </si>
  <si>
    <t>Канальный GMV-ND90PHS/A-T (внутренний блок) HP</t>
  </si>
  <si>
    <t>Канальный GMV-ND90PLS/A-T (внутренний блок) LP</t>
  </si>
  <si>
    <t>Канальный GMV-NX140P/A(X1.2)-K (внутренний блок) HP</t>
  </si>
  <si>
    <t>Кассетный GMV-ND100T/A-T (внутренний блок)</t>
  </si>
  <si>
    <t>Кассетный GMV-ND112T/A-T (внутренний блок)</t>
  </si>
  <si>
    <t>Кассетный GMV-ND125T/A-T (внутренний блок)</t>
  </si>
  <si>
    <t>Кассетный GMV-ND140T/A-T (внутренний блок)</t>
  </si>
  <si>
    <t>Кассетный GMV-ND22TD/A-T однопоточный (внутренний блок)</t>
  </si>
  <si>
    <t>Кассетный GMV-ND28T/A-T  (внутренний блок)</t>
  </si>
  <si>
    <t>Кассетный GMV-ND28TD/A-T однопоточный (внутренний блок)</t>
  </si>
  <si>
    <t>Кассетный GMV-ND36T/A-T (внутренний блок)</t>
  </si>
  <si>
    <t>Кассетный GMV-ND45T/A-T  (внутренний блок)</t>
  </si>
  <si>
    <t>Кассетный GMV-ND50T/A-T  (внутренний блок)</t>
  </si>
  <si>
    <t>Кассетный GMV-ND56T/A-T (внутренний блок)</t>
  </si>
  <si>
    <t>Кассетный GMV-ND63T/A-T (внутренний блок)</t>
  </si>
  <si>
    <t>Кассетный GMV-ND71T/A-T (внутренний блок)</t>
  </si>
  <si>
    <t>Кассетный GMV-ND80T/A-T (внутренний блок)</t>
  </si>
  <si>
    <t>Кассетный GMV-ND90T/A-T (внутренний блок)</t>
  </si>
  <si>
    <t>Консольный GMV-ND22C/A-T</t>
  </si>
  <si>
    <t>Консольный GMV-ND28C/A-T</t>
  </si>
  <si>
    <t>Консольный GMV-ND36C/A-T</t>
  </si>
  <si>
    <t>Консольный GMV-ND45C/A-T</t>
  </si>
  <si>
    <t>Консольный GMV-ND50C/A-T</t>
  </si>
  <si>
    <t>Напольно-потолочный GMV-ND36ZD/A-T (внутренний блок)</t>
  </si>
  <si>
    <t>Напольно-потолочный GMV-ND50ZD/A-T (внутренний блок)</t>
  </si>
  <si>
    <t>Напольно-потолочный GMV-ND71ZD/A-T (внутренний блок)</t>
  </si>
  <si>
    <t>Настенный GMV-N22G/A3A-K (внутренний блок)</t>
  </si>
  <si>
    <t>Настенный GMV-N28G/A3A-K (внутренний блок)</t>
  </si>
  <si>
    <t>Настенный GMV-N36G/A3A-K (внутренний блок)</t>
  </si>
  <si>
    <t>Настенный GMV-N36G/A3A-K (Черный)</t>
  </si>
  <si>
    <t>Настенный GMV-N45G/A3A-K (внутренний блок)</t>
  </si>
  <si>
    <t>Настенный GMV-N50G/A3A-K (внутренний блок)</t>
  </si>
  <si>
    <t>Настенный GMV-N50G/A3A-K (Черный)</t>
  </si>
  <si>
    <t>Настенный GMV-N56G/A3A-K (внутренний блок)</t>
  </si>
  <si>
    <t>Настенный GMV-N63G/A3A-K (внутренний блок)</t>
  </si>
  <si>
    <t>Настенный GMV-N63G/A3A-K (Черный)</t>
  </si>
  <si>
    <t>Настенный GMV-N71G/A3A-K (внутренний блок)</t>
  </si>
  <si>
    <t>Модульные наружные блоки</t>
  </si>
  <si>
    <t>Наружный блок GMV-224WM/B-X (модульный)</t>
  </si>
  <si>
    <t>Наружный блок GMV-280WM/B-X (модульный)</t>
  </si>
  <si>
    <t>Наружный блок GMV-335WM/B-X (модульный)</t>
  </si>
  <si>
    <t>Наружный блок GMV-400WM/B-X (модульный)</t>
  </si>
  <si>
    <t>Наружный блок GMV-450WM/B-X (модульный)</t>
  </si>
  <si>
    <t>Наружный блок GMV-504WM/B-X (модульный)</t>
  </si>
  <si>
    <t>Наружный блок GMV-615WM/B-X (модульный)</t>
  </si>
  <si>
    <t>Наружный блокGMV-560WM/B-X  (модульный)</t>
  </si>
  <si>
    <t>Наружные блоки Mini GMV</t>
  </si>
  <si>
    <t>Наружный блок Mini GMV-120WL/A-T</t>
  </si>
  <si>
    <t>Наружный блок Mini GMV-140WL/A-T</t>
  </si>
  <si>
    <t>Наружный блок Mini GMV-160WL/A-T</t>
  </si>
  <si>
    <t>Наружный блок Mini GMV-160WL/C-T</t>
  </si>
  <si>
    <t>Наружный блок Mini GMV-H120WL/A-T</t>
  </si>
  <si>
    <t>Наружный блок Mini GMV-H140WL/A-T</t>
  </si>
  <si>
    <t>Наружный блок Mini GMV-H160WL/A-T</t>
  </si>
  <si>
    <t>Наружный блок Slim GMV-H224WL/A-X</t>
  </si>
  <si>
    <t>Наружный блок Slim GMV-H280WL/A-X</t>
  </si>
  <si>
    <t>Наружный блок Slim GMV-H335WL/A-X</t>
  </si>
  <si>
    <t>Рефнет FFQ02/A</t>
  </si>
  <si>
    <t>Рефнет FQ01A/A</t>
  </si>
  <si>
    <t>Рефнет FQ01B/A</t>
  </si>
  <si>
    <t>Рефнет FQ03/A</t>
  </si>
  <si>
    <t>Рефнет FQ04/A</t>
  </si>
  <si>
    <t>Рефнет ML01/A</t>
  </si>
  <si>
    <t>Кондиционер прецизионный GREE: JKFD5DQS/Na-E</t>
  </si>
  <si>
    <t>Прецизионный кондиционер JKFD15QSR/Na-M R410A</t>
  </si>
  <si>
    <t>Прецизионный кондиционер JKFD7QSR/Na-M - R410A</t>
  </si>
  <si>
    <t>Канальный бескорпусный фанкойл FP-102WA-K 2-х рядный (5.5/8.9)</t>
  </si>
  <si>
    <t>Канальный бескорпусный фанкойл FP-102WAH-K (HP)</t>
  </si>
  <si>
    <t>Канальный бескорпусный фанкойл FP-136WA-K 2-х рядный (7.4/11.0)</t>
  </si>
  <si>
    <t>Канальный бескорпусный фанкойл FP-136WAH-K  (HP)</t>
  </si>
  <si>
    <t>Канальный бескорпусный фанкойл FP-34WAH-K  (HP)</t>
  </si>
  <si>
    <t>Канальный бескорпусный фанкойл FP-68WA-K 2-х рядный (3.6/5.5)</t>
  </si>
  <si>
    <t>Канальный бескорпусный фанкойл FP-68WAH-K  (HP)</t>
  </si>
  <si>
    <t>Канальный бескорпусный фанкойл FP-85WA-K 2-х рядный (4.5/7.0)</t>
  </si>
  <si>
    <t>Канальный бескорпусный фанкойл FP-85WAH-K  (HP)</t>
  </si>
  <si>
    <t>Канальный бескорпусный фанкойл высокого давления FP-170WAH-K (9.2/14) HP</t>
  </si>
  <si>
    <t>Канальный бескорпусный фанкойл высокого давления FP-204WAH-K (11/17) HP</t>
  </si>
  <si>
    <t>Канальный фанкойл 2х трубный FP-102WA/GHL-K</t>
  </si>
  <si>
    <t>Канальный фанкойл 2х трубный FP-136WA/GHL-K</t>
  </si>
  <si>
    <t>Канальный фанкойл 2х трубный FP-34WA/GHL-K</t>
  </si>
  <si>
    <t>Канальный фанкойл 2х трубный FP-68WA/GHL-K</t>
  </si>
  <si>
    <t>Канальный бескорпусный фанкойл FP-102WAF-R 4-х рядный (7,32/10,90)-R</t>
  </si>
  <si>
    <t>Канальный бескорпусный фанкойл FP-51WAF-R 4-х рядный (3,82/5,70)-R</t>
  </si>
  <si>
    <t>Канальный бескорпусный фанкойл FP-68WAF-R 4-х рядный (4,85/7,20)-R</t>
  </si>
  <si>
    <t>Канальный бескорпусный фанкойл FP-85WAF-R 4-х рядный (5,71/8,50)-R</t>
  </si>
  <si>
    <t>Кассетный фанкойл FP-12.5XD-E (6.0/7.8)</t>
  </si>
  <si>
    <t>Кассетный фанкойл FP-51XD-E (3.0/4.0)</t>
  </si>
  <si>
    <t>Напольно-потолочный фанкойл FP-102ZD-K (5.4/12.6)</t>
  </si>
  <si>
    <t>Напольно-потолочный фанкойл FP-170ZD-K (8.9/19.0)</t>
  </si>
  <si>
    <t>Напольно-потолочный фанкойл FP-204ZD-K (9,9/21)</t>
  </si>
  <si>
    <t>Напольно-потолочный фанкойл FP-34ZD-K (2.0/5.0)</t>
  </si>
  <si>
    <t>Напольно-потолочный фанкойл FP-85ZD-K (4.2/9.5)</t>
  </si>
  <si>
    <t>Чиллер модульный с воздушным охлаждением GREE:  LSQWRF130M/NaD-M</t>
  </si>
  <si>
    <t>Чиллер модульный с воздушным охлаждением GREE:  LSQWRF65M/NaD-M</t>
  </si>
  <si>
    <t>Чиллер модульный с воздушным охлаждением GREE:LSQWRF160M/NaD-M</t>
  </si>
  <si>
    <t>Чиллер модульный с воздушным охлаждением GREE:LSQWRF80M/NaD-M</t>
  </si>
  <si>
    <t>Чиллер с воздушным охлаждением HLR10WZNa-M</t>
  </si>
  <si>
    <t>Чиллер с воздушным охлаждением HLR15WZNa-M</t>
  </si>
  <si>
    <t>Чиллер с воздушным охлаждением HLR25SNa-M</t>
  </si>
  <si>
    <t>Чиллер с воздушным охлаждением HLR35SNa-M</t>
  </si>
  <si>
    <t>Чиллер с воздушным охлаждением HLR45SNa-M Inverter</t>
  </si>
  <si>
    <t>Рекуператоры</t>
  </si>
  <si>
    <t>Рекуператор воздуха FHBQ-D10-K</t>
  </si>
  <si>
    <t>Рекуператор воздуха FHBQ-D15-M</t>
  </si>
  <si>
    <t>Рекуператор воздуха FHBQ-D20-M</t>
  </si>
  <si>
    <t>Рекуператор воздуха FHBQ-D30-M</t>
  </si>
  <si>
    <t>Рекуператор воздуха FHBQ-D5-K</t>
  </si>
  <si>
    <t>Кондиционер крышный (Rooftop) GREE:  GK-H05TC1AM</t>
  </si>
  <si>
    <t>Кондиционер крышный (Rooftop) GREE:  GK-H10TC1AM</t>
  </si>
  <si>
    <t>Кондиционер крышный (Rooftop) GREE:  GK-H15TC1AM</t>
  </si>
  <si>
    <t>Кондиционер крышный (Rooftop) GREE:  GK-H20TC1AM</t>
  </si>
  <si>
    <t>Кондиционер крышный (Rooftop) GREE:  GK-H25TH1AM</t>
  </si>
  <si>
    <t>Кондиционер крышный (Rooftop) GREE:  GK-H30TH1AM</t>
  </si>
  <si>
    <t>Вентиляторы</t>
  </si>
  <si>
    <t>Вентилятор Deton MFS-26L</t>
  </si>
  <si>
    <t>Держатель форсунки</t>
  </si>
  <si>
    <t>Форсунка для увлажнителя DLQ-6100</t>
  </si>
  <si>
    <t>Канальные вентиляторы</t>
  </si>
  <si>
    <t>Круглый канальный вентилятор ADR10M-25A</t>
  </si>
  <si>
    <t>Круглый канальный вентилятор ADR16M-45A</t>
  </si>
  <si>
    <t>Круглый канальный вентилятор ADR20M-46A</t>
  </si>
  <si>
    <t>Тепловые Воздушные Завесы Ditreex</t>
  </si>
  <si>
    <t>C водяным нагревом</t>
  </si>
  <si>
    <t>Воздушная Завеса с Водяным Нагревом Ditreex: RM-3509-S/Y (13кВт/220В)</t>
  </si>
  <si>
    <t>Воздушная Завеса с Водяным Нагревом Ditreex: RM-3512-S/Y (17кВт/220В)</t>
  </si>
  <si>
    <t>Серия "4G"</t>
  </si>
  <si>
    <t>Тепловая Воздушная Завеса Ditreex: RM-1218S2-3D/Y (12кВт/380В)</t>
  </si>
  <si>
    <t>Тепловые ситемы GREE</t>
  </si>
  <si>
    <t>Водонагреватели GREE</t>
  </si>
  <si>
    <t>Тепловой насос GREE-16: VERSATI II GRS-CQ16Pd/NaE-M (R410A)</t>
  </si>
  <si>
    <t>Тепловой насос GREE-2.4: GRS-2.4/D270ANbA-K (R134A)</t>
  </si>
  <si>
    <t>Тепловой насос GREE-3.0: GRS-S3.0G/NbA-K (R134a)</t>
  </si>
  <si>
    <t>Накопительные баки для воды</t>
  </si>
  <si>
    <t>Накопительный бак для воды GREE-200L: SXVD200LCJ/A-K</t>
  </si>
  <si>
    <t>Накопительный бак для воды GREE-300L: SXVD300LCJ/A-K</t>
  </si>
  <si>
    <t>Накопительный бак для воды GREE-300L: SXVD300LCJ2/A-K (2-х контурный)</t>
  </si>
  <si>
    <t>Тепловые насосы GREE VERSATI II</t>
  </si>
  <si>
    <t>Тепловой насос GREE-12: VERSATI II GRS-CQ12Pd/NaB-K (R410A)</t>
  </si>
  <si>
    <t>Теплообменники пластинчатые DITREEX</t>
  </si>
  <si>
    <t>Теплообменник паяный Ditreex BL120-20D/1 (фронтальное подключение)</t>
  </si>
  <si>
    <t>Теплообменник паяный Ditreex BL120-40D/1 (фронтальное подключение)</t>
  </si>
  <si>
    <t>Теплообменник паяный Ditreex BL20-30D/1 (фронтальное подключение)</t>
  </si>
  <si>
    <t>Теплообменник паяный Ditreex BL20-30D/2 (двухстороннее подключение)</t>
  </si>
  <si>
    <t>Теплообменник паяный Ditreex BL20-50D/1 (фронтальное подключение)</t>
  </si>
  <si>
    <t>Теплообменник паяный Ditreex BL26C-40D/2 (двухстороннее подключение)</t>
  </si>
  <si>
    <t>Воздухоохладители</t>
  </si>
  <si>
    <t>Воздухоохладитель DD-12.0/60 380V</t>
  </si>
  <si>
    <t>Серия канальных кондиционеров с Инверторным компрессором, позволяет добиться точного поддержания заданой температуры, при хорошей экономии электроэнергии. Для охлаждения/обогрева помещения использует систему воздуховодов. Возможна установка притока свежего воздуха.</t>
  </si>
  <si>
    <t>Новая линейка кондиционеров серии U-match оснащается новыми, бесшумными DC инверторными моторами внутреннего и наружного блока, что позволило добиться снижения уровня шума при работе кондиционера до 29 dB. 
Теперь кондиционеры серии U-match бесперебойно работают при температурах наружного воздуха от -15°C до +43°C.</t>
  </si>
  <si>
    <t>Фанкойлы и Чиллеры</t>
  </si>
  <si>
    <t>Новая линейка кондиционеров серии U-match оснащается новыми, бесшумными DC инверторными моторами внутреннего и наружного блока, что позволило добиться снижения уровня шума при работе кондиционера.
Теперь кондиционеры серии U-match бесперебойно работают при температурах наружного воздуха от -15°C до +43°C.</t>
  </si>
  <si>
    <t>Нежную конструкцию переднюю панель которой, украшает прозрачный пластик, а также скрытый дисплей, невидимый при отключенном питании. И несмотря на то что техника сложная - управлять ею достаточно легкого!Прикосновения к корпусу машины включает в работу сенсорный экран, готовый принять команды пользователя. Колонный кондиционер Gree i-Crown II, помимо внешнего вида, отличает современный двухступенчатый инверторный компрессор, работа на теплопроизводительность при ультра-низкой температуре -30°C и на холодопроизводительность при сверхвысокой температуре +54°С, минимальный расход электроэнергии с помощью применения эффективной технологии управления PAM. Кроме того, оборудование серии i-Crown II оснащено специальной системой фильтрации воздуха на основе технологии IFD, позволяющей задерживать частицы размером меньше 2,5 мкм (PM2.5). Еще одной новацией в данной серии стал встроенный Wi-Fi модуль. С помощью приложений для iOS или Android кондиционерами серии i-Crown II можно управлять дистанционно со смартфонов или планшетных устройств.</t>
  </si>
  <si>
    <t>Напольные кондиционеры I-Series это не только надежность, это новый, неповторимый дизайн. Корпус кондиционера изготовлен из алюминиевого сплава.</t>
  </si>
  <si>
    <t>Сплит-система, внутренний блок которой размещается на полу у стены или под потолком помещения. ... Он исключительно удобен, когда монтаж настенного кондиционера нежелателен или вообще невозможен (например, в помещении со сплошным остеклением стен).</t>
  </si>
  <si>
    <t>Используется в больших помещениях. Особенность - возможен монтаж как на стену, так и на потолок.</t>
  </si>
  <si>
    <t>Новинка 2016 года!!! Элегантный дизайн кондиционеров серии Amber подчеркнет изысканность Вашего интерьера.</t>
  </si>
  <si>
    <t>Серия Bee – относится к ЭКОНОМ классу, это одна из самых доступных и популярных серий в бытовой линейке кондиционеров GREE.
Дизайн серии Bee одновременно привлекательный и современный. Привлекательным он становится благодаря зеркальной вставке. Под зеркальной вставкой расположен дисплей, на котором отображается: режим работы (холод, тепло, осушение, вентилятор), температуру, состояние (вкл/выкл), а разборный корпус значительно упрощает уход за ним.
Благодаря своей внешней простоте и компактности эта серия отлично подходит для дома, квартиры и гармонично вписывается в любой интерьер.
Настенные кондиционеры GREE еще на стадии производства проходят строгий контроль качества, включая стопроцентное тестирование всех кондиционеров, сходящих с конвейера. Данные кондиционеры, не смотря на то, что относятся они к эконом классу, предоставляют пользователю все необходимые базовые функции:
информативный дисплей с часами
24-часовой таймер включения/отключения
автоматические режимы работы
самодиагностика и рестарт при отключении электричества
функция «горячий пуск» - предотвращает подачу холодного воздуха
объёмный воздушный поток — функция, которая обеспечивает равномерное распространение потоков холодного воздуха по помещению</t>
  </si>
  <si>
    <t>Серия BORA презентована производителем в качестве новинки 2016 года, работает на безопасном фреоне R410A.
Серия Bora – относится к ЭКОНОМ классу, так как это самая доступная и популярная в бытовой линейке кондиционеров GREE, покупая кондиционер из этой серии Вы получаете лучшее по разумной цене!
Кондиционеры GREE BORA предлагаются тем потребителям, которые ценят современный минималистичный дизайн. Внутренний блок имеет скрытую за пластиковой панелью индикацию температуры, выглядит очень стильно и ненавязчиво. Белые светодиодные цифры просвечиваются через пластик лицевой панели только во время работы кондиционера.
В серии GREE BORA реализованы все самые необходимые функции для охлаждения и обогрева:
турборежим для ускоренного нагрева или охлаждения воздуха
самоочистка для предотвращения образования грибков и плесени во внутреннем блоке
ночной режим для тихой работы
таймер
блокировка пульта
теплый старт
Обновленный пульт ДУ обеспечит повышенный комфорт управления благодаря новому расположению и форме кнопок, а также информативному LCD дисплею</t>
  </si>
  <si>
    <t>Главные отличия серии Fairy - неповторимый дизайн, комфортный ночной режим и функция I FEEL (направляет воздушный поток на пульт управления кондиционером).
Объемный воздушный поток: горизонтальные и вертикальные жалюзи позволяют регулировать направление воздушного потока во всех направлениях, создавая комфортные условия в любой точке помещения.
Моноблочный цельный корпус: задняя стенка и дренажный поддон объединены для легкой установки и обслуживания.
Функция авторестарт: при внезапном отключении электроэнергии процессор сплит системы запоминает настройки и при подаче электричества сплит-система включается и работает в заданном до отключения режиме.</t>
  </si>
  <si>
    <t>Серия HANSOL оснащена DC инверторным компрессором с технологией G10 и обладает отличным показателем энергоэффективности EER - 4.20 (А++ класс) 
В каждом кондиционере этой серии установлен электростатический генератор удаления пыли, что гарантирует качественную очистку воздуха.</t>
  </si>
  <si>
    <t>Серия U-COOL - кондиционер премиум класса. Изящность внутреннего блока подчёркивается плавными изгибами тонкого U-образного корпуса и камнями Swarovski. Отличается ультратихой работой, компактным по глубине внутренним блоком. Современная инверторная технология компрессора G10 Invertor отличается высокими показателями энергоэффективности, а значит обеспечивают заданный температурно-влажностный режим в максимально короткий срок и при минимальных энергозатратах. Является идеальным решением для дизайнерских интерьеров. Имеет 7 скоростей вентилятора, наличие фильтра «Холодная плазма», функцию «I FEEL» и LCD-дисплей.</t>
  </si>
  <si>
    <t>Новинка 2015 года!!! 
Настенный кондиционер U-CROWN относится к новой серии GREE 2015 года. Новейший двухступенчатый инверторный компрессор с технологией G10 позволил увеличить коэффициент энергоэффективности модели на 40% при охлаждении и на 35% — при обогреве. Благодаря инверторной технологии и особой конструкции теплообменника внутреннего блока, модель отличается низким уровнем шума (в режиме комфортного сна - 18 дБ).
В U-CROWN используется многоскоростной вентилятор и подвижные жалюзи, с возможностью распределения воздуха в секторе 160 градусов по горизонтали и 130 градусов по вертикали. Благодаря новейшему 2-х ступенчатому инверторному компрессору – эта модель может охлаждать, обогревать и осушать воздух при внешней температуре от -30 до + 54 °C.</t>
  </si>
  <si>
    <t>Кондиционер серии U-Poem — это дизайнерская модель премиум класса, с завораживающим темно-вишневым цветом и изящным, компактным внутренним блоком. Современная инверторная технология компрессора G10 Invertor отличается высокими показателями энергоэффективности, а значит обеспечивают заданный температурно-влажностный режим в максимально короткий срок и при минимальных энергозатратах. Обладает отличным показателем энергоэффективности EER - 4.13 (А+ класс), Имеет 7 скоростей вентилятора, наличие фильтра с ионами серебра и функции I FEEL (При включении этой функции температура в помещении измеряется не по датчику, расположенному во внутреннем блоке, а по температурному датчику, встроенному в пульт дистанционного управления). U-Poem - это современный дизайн и высокие технологии в одном корпусе.</t>
  </si>
  <si>
    <t>Данная модель использует принципиально новую конструкцию внутреннего блока. За счет этого значительно упрощается уход за кондиционером и его обслуживание. Оснащен функцией очистки воздуха "Холодная плазма".</t>
  </si>
  <si>
    <t>Внутренние блоки кассетного типа четырехпоточные.
Полностью автоматизированная работа, 4-х сторонняя подача воздуха, 3 скорости вращения вентилятора, сильные циркуляционные потоки воздуха охлаждения или нагрева, позволяющие “добраться” до всех уголков помещения, даже если высота потолка больше стандартной.
Направление подачи воздушного потока может меняться от 30° до 60° для равномерного распределения температуры воздуха.
Компактные, не тяжелые, с квадратной панелью такого же размера, как и у предыдущей модели, для легкой установки.
Толщина блоков мощностью до 5.0 кВт всего 190 мм, что позволяет устанавливать их в межпотолочном пространстве высотой от 210 мм.
Высота подъема конденсата новой помпой увеличена до 1100 мм.</t>
  </si>
  <si>
    <t>Внутренние блоки настенного типа.
Модернизированная конструкция со встроенным ТРВ для помещений без подвесного потолка.
Самоочистка (в режимах ОХЛАЖДЕНИЯ и ОСУШЕНИЯ).
Малошумная конструкция вентилятора.</t>
  </si>
  <si>
    <t>Внутренние блоки напольно-потолочного типа.
- Компактные и легкие.
- Ультратихая работа.
- Долговечная съемная моющаяся решетка.
- Простота установки и красивый дизайн, удовлетворяющий различным требованиям.
- Широкий диапазон подачи воздуха.
- Высота подъема дренажной помпы 1100 мм.</t>
  </si>
  <si>
    <t>Внутренний блок размещается на полу у стены или под потолком помещения. ... Он исключительно удобен, когда монтаж настенного кондиционера нежелателен или вообще невозможен (например, в помещении со сплошным остеклением стен).</t>
  </si>
  <si>
    <t>Высоконапорные блоки канального типа с возможностью притока свежего воздуха.          Однопоточный внутренний блок может служить альтернативой настенному блоку для помещений, имеющих подвесной потолок. При этом требуется высота запотолочного пространства всего 178 мм.    Компактные канальные кондиционеры ТМ GREE GMV 5предназначены для скрытой установки в помещениях. Они отличаются гибкостью размещения: их можно установить как за подвесным потолком горизонтально, так и в стеновом пространстве при вертикальном монтаже. Компактные размеры (всего 260 мм по высоте) являются важным преимуществом при ограниченном пространстве для монтажа. При запотолочной установке можно осуществлять забор воздуха как с нижней, так и с тыльной стороны внутреннего блока</t>
  </si>
  <si>
    <t>Мультизональные системы GREE GMV V широко используются для кондиционирования административных и офисных зданий, торговых центров, спортивных и развлекательных сооружений. При помощи одной системы можно кондиционировать площадь до 2000 квадратных метров. На более крупных объектах устанавливают несколько систем GREE GMV V.</t>
  </si>
  <si>
    <t>224 кВт</t>
  </si>
  <si>
    <t>280 кВт</t>
  </si>
  <si>
    <t>335 кВт</t>
  </si>
  <si>
    <t>400 кВт</t>
  </si>
  <si>
    <t>450 кВт</t>
  </si>
  <si>
    <t>500 кВт</t>
  </si>
  <si>
    <t>615 кВт</t>
  </si>
  <si>
    <t>560 кВт</t>
  </si>
  <si>
    <t>GREE Mini GMV - инверторные мультизональные VRF-системы небольшой производительности (от 10 до 16 кВт), которые идеально подходят для кондиционирования квартир и коттеджей площадью от 100 до 200 квадратных метров.
Наружный блок системы GREE Mini GMV оснащен энергоэффективным DC-инверторнным компрессором, имеет компактные размеры и отличается низким уровнем шума при работе. К одному наружному блоку можно подключить до 8 внутренних блоков различного типа и мощности.
Управление внутренними блоками осуществляется при помощи индивидуальных пультов ДУ или с центрального пульта. Возможна интегрция в систему «Умный дом».
Система работает на озонобезопасном фреоне R410a.</t>
  </si>
  <si>
    <t>120-140кВт</t>
  </si>
  <si>
    <t>140-160кВт</t>
  </si>
  <si>
    <t>160-180кВт</t>
  </si>
  <si>
    <t>220-240кВт</t>
  </si>
  <si>
    <t>280-300кВт</t>
  </si>
  <si>
    <t>335-360кВт</t>
  </si>
  <si>
    <t>200-230(м2)</t>
  </si>
  <si>
    <t>250-280(м2)</t>
  </si>
  <si>
    <t>280-300(м2)</t>
  </si>
  <si>
    <t>50-55(м2)</t>
  </si>
  <si>
    <t>60-100(м2)</t>
  </si>
  <si>
    <t>110-120(м2)</t>
  </si>
  <si>
    <t>160-180(м2)</t>
  </si>
  <si>
    <t>60-70(м2)</t>
  </si>
  <si>
    <t>120-135(м2)</t>
  </si>
  <si>
    <t>120-140(м2)</t>
  </si>
  <si>
    <t>25-30(м2)</t>
  </si>
  <si>
    <t>30-35(м2)</t>
  </si>
  <si>
    <t>18-20(м2)</t>
  </si>
  <si>
    <t>40-42(м2)</t>
  </si>
  <si>
    <t>55-60(м2)</t>
  </si>
  <si>
    <t>80-85(м2)</t>
  </si>
  <si>
    <t>90-100(м2)</t>
  </si>
  <si>
    <t>100-120(м2)</t>
  </si>
  <si>
    <t>120-125(м2)</t>
  </si>
  <si>
    <t>140-145(м2)</t>
  </si>
  <si>
    <t>20-25(м2)</t>
  </si>
  <si>
    <t>35-40(м2)</t>
  </si>
  <si>
    <t>45-50(м2)</t>
  </si>
  <si>
    <t>60-65(м2)</t>
  </si>
  <si>
    <t>70-75(м2)</t>
  </si>
  <si>
    <t>90-95(м2)</t>
  </si>
  <si>
    <t>140-150(м2)</t>
  </si>
  <si>
    <t>125-130(м2)</t>
  </si>
  <si>
    <t>Разветвители (рефнеты) Суммарная холодопроизводительность внутренних блоков (Х, кВт)</t>
  </si>
  <si>
    <t>Х ≤20</t>
  </si>
  <si>
    <t>20&lt;Х≤30</t>
  </si>
  <si>
    <t>135&lt;Х</t>
  </si>
  <si>
    <t>20&lt;Х≤56</t>
  </si>
  <si>
    <t>Комплект рефнетов состоит из 2-х элементов - для газовой и жидкостной трубы.
Комплект рефнетов FQ применяется для формирования разветвленной сети фреоновой магистрали систем кондиционирования GMV.        Комплект рефнетов ML применяется для соединения наружных блоков в один модуль для увеличения мощности системы.</t>
  </si>
  <si>
    <t>70&lt;Х≤135</t>
  </si>
  <si>
    <t>Прецизионные кондиционеры GREE с воздушным охлаждением серии JKFD предназначены для создания микроклимата в технических помещениях с точным поддержанием необходимой температуры и влажности воздуха. Эти кондиционеры рассчитаны на непрерывную работу с постоянно высокой эффективностью и могут применяться для таких помещений как: серверные, аппаратные, телефонне узлы, точного инструмента и тому подобных.</t>
  </si>
  <si>
    <t>5кВт</t>
  </si>
  <si>
    <t>15кВт</t>
  </si>
  <si>
    <t>7кВт</t>
  </si>
  <si>
    <t>Канальные фанкойлы естественно вписываются в системы приточно-вытяжной вентиляции как крупных общественных зданий, так и многоквартирных жилых домов и загородных коттеджей. Абривиатура "HP" говорит о том, что фанкойл высокого давления.</t>
  </si>
  <si>
    <t>Кассетные фанкойлы предназначены для размещения в помещениях с подвесными потолками. Модельный ряд кассетных фанкойлов оснащен новой лицевой панелью с 4-сторонним распределением воздушного потока. Установка такой панели обеспечивает более равномерное распределение воздушного потока, что позволяет достичь нового уровня комфорта в помещении. Благодаря установке, позволяющей скрыть основные элементы фанкойла, кассетные фанкойлы являются отличным решением для современных интерьеров.</t>
  </si>
  <si>
    <t>Кассетный фанкойл FP-140XD/B-T (8.0/9.0)</t>
  </si>
  <si>
    <t>Консольный фанкойл в корпусе GREE напольно-потолочного типа. Имеет 5-ти скоростной двигатель, тангенциальный вентилятор, двухтрубный теплообменник с правым подключением. Цвет корпуса - белый. Используется в интерьере, где важен эстетический вид.</t>
  </si>
  <si>
    <t>Мини-чиллер охлаждает или нагревает воду для использования ее в фанкойлах в системах кондиционирования гостиниц, ресторанов, офисов, коттеджей.
Вот только несколько преимуществ данной модели:
Широкие возможности размещения блока, благодаря конструкции с наклонным потоком воздуха.
Водяной насос.
Расширительный бак.
Предохранительный клапан, автоматический клапан подпитки, автоматический воздухоотводчк.</t>
  </si>
  <si>
    <t>Модульные чиллеры обеспечивают охлаждение и нагрев воды в системах центрального кондиционирования. Агрегаты могут быть смонтированы на крыше или прилегающей к зданию территории.</t>
  </si>
  <si>
    <t>5,5-8,9кВт</t>
  </si>
  <si>
    <t>7,4-11,0кВт</t>
  </si>
  <si>
    <t>2,0-5,0кВт</t>
  </si>
  <si>
    <t>3,6-5,5кВт</t>
  </si>
  <si>
    <t>9.2/14кВт</t>
  </si>
  <si>
    <t>11/17кВт</t>
  </si>
  <si>
    <t>7,32/10,90кВт</t>
  </si>
  <si>
    <t>3,82/5,70кВт</t>
  </si>
  <si>
    <t>4,85/7,20кВт</t>
  </si>
  <si>
    <t>5,71/8,50кВт</t>
  </si>
  <si>
    <t>5,5/8,9кВт</t>
  </si>
  <si>
    <t>7,4/11,0кВт</t>
  </si>
  <si>
    <t>2,0/5,0кВт</t>
  </si>
  <si>
    <t>3,6/5,5кВт</t>
  </si>
  <si>
    <t>4,5/7,0кВт</t>
  </si>
  <si>
    <t>120/140кВт</t>
  </si>
  <si>
    <t>60/70кВт</t>
  </si>
  <si>
    <t>150/165кВт</t>
  </si>
  <si>
    <t>75/85кВт</t>
  </si>
  <si>
    <t>9/11кВт</t>
  </si>
  <si>
    <t>14/16кВт</t>
  </si>
  <si>
    <t>22/24кВт</t>
  </si>
  <si>
    <t>32/34кВт</t>
  </si>
  <si>
    <t>45/49кВт</t>
  </si>
  <si>
    <t>Приточно-вытяжная установка с рекуперацией тепла ERV применяется для вентиляции квартир, офисов и других помещений. Система оснащена двумя фильтрами длительного срока эксплуатации. Она обладает встроенным таймером и автонапоминанием о необходимости обслуживания. Это простая в установке энергосберегающая система, которая позволяет утилизировать до 70% энергии, затрачиваемой на охлаждение или обогрев помещения.</t>
  </si>
  <si>
    <t>1000м3/ч</t>
  </si>
  <si>
    <t>Рекуператор тепла бытовой: трубный. Эффективность до 90%. Фильтр стандарта G4. Рабочий диапазон -30°C ~ +40°C. Управление ПДУ.</t>
  </si>
  <si>
    <t>1500м3/ч</t>
  </si>
  <si>
    <t>2000м3/ч</t>
  </si>
  <si>
    <t>3000м3/ч</t>
  </si>
  <si>
    <t>500м3/ч</t>
  </si>
  <si>
    <t>40м3/ч</t>
  </si>
  <si>
    <t>Крышный кондиционер (Rooftop) - охлаждает и нагревает воздух и подает его по системе воздуховодов. Используется для охлаждения больших помещений, таких как спортзалы, супермаркеты, кафе, вокзалы и аэропорты. Фреон R22 (4.8 кг-1 контур)</t>
  </si>
  <si>
    <t>33кВт</t>
  </si>
  <si>
    <t>50кВт</t>
  </si>
  <si>
    <t>70кВт</t>
  </si>
  <si>
    <t>85кВт</t>
  </si>
  <si>
    <t>97кВт</t>
  </si>
  <si>
    <t>Данное решение идеально подходиткак для кафе, так и для ресторанов с открытыми площадками, летними верандами, монсардами и балконами.</t>
  </si>
  <si>
    <t>23л</t>
  </si>
  <si>
    <t>972м3/ч</t>
  </si>
  <si>
    <t>282м3/ч</t>
  </si>
  <si>
    <t>769м3/ч</t>
  </si>
  <si>
    <t>Модель 2017 года. Тепловые Воздушные Завесы DITREEX серии "4G" используют 2 режима мощности нагревательных элементов и 3 скорости вентилятора. Изготавливаются в металлическом корпусе.</t>
  </si>
  <si>
    <t>12кВт/380В</t>
  </si>
  <si>
    <t>13кВт/220В</t>
  </si>
  <si>
    <t>17кВт/220В</t>
  </si>
  <si>
    <t>200L</t>
  </si>
  <si>
    <t>300L</t>
  </si>
  <si>
    <r>
      <t xml:space="preserve">HD-798-ABS-G                                                                     </t>
    </r>
    <r>
      <rPr>
        <sz val="10"/>
        <rFont val="Times New Roman"/>
        <family val="1"/>
        <charset val="204"/>
      </rPr>
      <t xml:space="preserve">  (в упаковке 4 шт)                       </t>
    </r>
    <r>
      <rPr>
        <b/>
        <sz val="10"/>
        <rFont val="Times New Roman"/>
        <family val="1"/>
        <charset val="204"/>
      </rPr>
      <t xml:space="preserve">                          </t>
    </r>
  </si>
  <si>
    <r>
      <t xml:space="preserve">HD-798-ABS-W                                                                     </t>
    </r>
    <r>
      <rPr>
        <sz val="10"/>
        <rFont val="Times New Roman"/>
        <family val="1"/>
        <charset val="204"/>
      </rPr>
      <t xml:space="preserve">  (в упаковке 4 шт)                       </t>
    </r>
    <r>
      <rPr>
        <b/>
        <sz val="10"/>
        <rFont val="Times New Roman"/>
        <family val="1"/>
        <charset val="204"/>
      </rPr>
      <t xml:space="preserve">                          </t>
    </r>
  </si>
  <si>
    <r>
      <t xml:space="preserve">HD-798-G                                                                          </t>
    </r>
    <r>
      <rPr>
        <sz val="10"/>
        <rFont val="Times New Roman"/>
        <family val="1"/>
        <charset val="204"/>
      </rPr>
      <t xml:space="preserve">  (в упаковке 4 шт)                       </t>
    </r>
    <r>
      <rPr>
        <b/>
        <sz val="10"/>
        <rFont val="Times New Roman"/>
        <family val="1"/>
        <charset val="204"/>
      </rPr>
      <t xml:space="preserve">                          </t>
    </r>
  </si>
  <si>
    <r>
      <t xml:space="preserve">HD-798-W                                                                          </t>
    </r>
    <r>
      <rPr>
        <sz val="10"/>
        <rFont val="Times New Roman"/>
        <family val="1"/>
        <charset val="204"/>
      </rPr>
      <t xml:space="preserve">  (в упаковке 4 шт)                       </t>
    </r>
    <r>
      <rPr>
        <b/>
        <sz val="10"/>
        <rFont val="Times New Roman"/>
        <family val="1"/>
        <charset val="204"/>
      </rPr>
      <t xml:space="preserve">                          </t>
    </r>
  </si>
  <si>
    <r>
      <rPr>
        <b/>
        <sz val="10"/>
        <rFont val="Times New Roman"/>
        <family val="1"/>
        <charset val="204"/>
      </rPr>
      <t xml:space="preserve">HD-2008W                                            </t>
    </r>
    <r>
      <rPr>
        <sz val="10"/>
        <rFont val="Times New Roman"/>
        <family val="1"/>
        <charset val="204"/>
      </rPr>
      <t xml:space="preserve"> (в упаковке 4 шт)</t>
    </r>
  </si>
  <si>
    <r>
      <rPr>
        <b/>
        <sz val="10"/>
        <rFont val="Times New Roman"/>
        <family val="1"/>
        <charset val="204"/>
      </rPr>
      <t xml:space="preserve">HD-2008Е-В1                                           </t>
    </r>
    <r>
      <rPr>
        <sz val="10"/>
        <rFont val="Times New Roman"/>
        <family val="1"/>
        <charset val="204"/>
      </rPr>
      <t xml:space="preserve"> (в упаковке 4 шт)</t>
    </r>
  </si>
  <si>
    <r>
      <rPr>
        <b/>
        <sz val="10"/>
        <rFont val="Times New Roman"/>
        <family val="1"/>
        <charset val="204"/>
      </rPr>
      <t xml:space="preserve">HD-2008C-G1                                          </t>
    </r>
    <r>
      <rPr>
        <sz val="10"/>
        <rFont val="Times New Roman"/>
        <family val="1"/>
        <charset val="204"/>
      </rPr>
      <t xml:space="preserve"> (в упаковке 4 шт)</t>
    </r>
  </si>
  <si>
    <r>
      <rPr>
        <b/>
        <sz val="10"/>
        <rFont val="Times New Roman"/>
        <family val="1"/>
        <charset val="204"/>
      </rPr>
      <t xml:space="preserve">HD-2008G                                           </t>
    </r>
    <r>
      <rPr>
        <sz val="10"/>
        <rFont val="Times New Roman"/>
        <family val="1"/>
        <charset val="204"/>
      </rPr>
      <t xml:space="preserve"> (в упаковке 4 шт)</t>
    </r>
  </si>
  <si>
    <r>
      <rPr>
        <b/>
        <sz val="10"/>
        <rFont val="Times New Roman"/>
        <family val="1"/>
        <charset val="204"/>
      </rPr>
      <t>HD-2008E-A</t>
    </r>
    <r>
      <rPr>
        <sz val="10"/>
        <rFont val="Times New Roman"/>
        <family val="1"/>
        <charset val="204"/>
      </rPr>
      <t xml:space="preserve">
(в упаковке 2 шт)</t>
    </r>
  </si>
  <si>
    <r>
      <rPr>
        <b/>
        <sz val="10"/>
        <rFont val="Times New Roman"/>
        <family val="1"/>
        <charset val="204"/>
      </rPr>
      <t xml:space="preserve">HD-6666G                                          </t>
    </r>
    <r>
      <rPr>
        <sz val="10"/>
        <rFont val="Times New Roman"/>
        <family val="1"/>
        <charset val="204"/>
      </rPr>
      <t xml:space="preserve"> (в упаковке 2 шт)</t>
    </r>
  </si>
  <si>
    <r>
      <rPr>
        <b/>
        <sz val="10"/>
        <rFont val="Times New Roman"/>
        <family val="1"/>
        <charset val="204"/>
      </rPr>
      <t xml:space="preserve">HD-6666W                                        </t>
    </r>
    <r>
      <rPr>
        <sz val="10"/>
        <rFont val="Times New Roman"/>
        <family val="1"/>
        <charset val="204"/>
      </rPr>
      <t xml:space="preserve"> (в упаковке 2 шт)</t>
    </r>
  </si>
  <si>
    <r>
      <rPr>
        <b/>
        <sz val="10"/>
        <rFont val="Times New Roman"/>
        <family val="1"/>
        <charset val="204"/>
      </rPr>
      <t xml:space="preserve">HD-230S                                           </t>
    </r>
    <r>
      <rPr>
        <sz val="10"/>
        <rFont val="Times New Roman"/>
        <family val="1"/>
        <charset val="204"/>
      </rPr>
      <t xml:space="preserve"> (в упаковке 8 шт)</t>
    </r>
  </si>
  <si>
    <r>
      <t xml:space="preserve">HD-298                                                      </t>
    </r>
    <r>
      <rPr>
        <sz val="10"/>
        <rFont val="Times New Roman"/>
        <family val="1"/>
        <charset val="204"/>
      </rPr>
      <t xml:space="preserve">(в упаковке 4 шт)   </t>
    </r>
    <r>
      <rPr>
        <b/>
        <sz val="10"/>
        <rFont val="Times New Roman"/>
        <family val="1"/>
        <charset val="204"/>
      </rPr>
      <t xml:space="preserve">                                                </t>
    </r>
  </si>
  <si>
    <r>
      <t xml:space="preserve">HD-298 B                                                 </t>
    </r>
    <r>
      <rPr>
        <sz val="10"/>
        <rFont val="Times New Roman"/>
        <family val="1"/>
        <charset val="204"/>
      </rPr>
      <t xml:space="preserve">(в упаковке 4 шт)    </t>
    </r>
    <r>
      <rPr>
        <b/>
        <sz val="10"/>
        <rFont val="Times New Roman"/>
        <family val="1"/>
        <charset val="204"/>
      </rPr>
      <t xml:space="preserve">                                              </t>
    </r>
  </si>
  <si>
    <r>
      <rPr>
        <b/>
        <sz val="10"/>
        <rFont val="Times New Roman"/>
        <family val="1"/>
        <charset val="204"/>
      </rPr>
      <t>HD-588B</t>
    </r>
    <r>
      <rPr>
        <sz val="10"/>
        <rFont val="Times New Roman"/>
        <family val="1"/>
        <charset val="204"/>
      </rPr>
      <t xml:space="preserve">                                                  (в упаковке 8 шт)</t>
    </r>
  </si>
  <si>
    <r>
      <rPr>
        <b/>
        <sz val="10"/>
        <rFont val="Times New Roman"/>
        <family val="1"/>
        <charset val="204"/>
      </rPr>
      <t>HD-588</t>
    </r>
    <r>
      <rPr>
        <sz val="10"/>
        <rFont val="Times New Roman"/>
        <family val="1"/>
        <charset val="204"/>
      </rPr>
      <t xml:space="preserve">                                                     (в упаковке 8 шт)</t>
    </r>
  </si>
  <si>
    <r>
      <rPr>
        <b/>
        <sz val="10"/>
        <rFont val="Times New Roman"/>
        <family val="1"/>
        <charset val="204"/>
      </rPr>
      <t>HD-688</t>
    </r>
    <r>
      <rPr>
        <sz val="10"/>
        <rFont val="Times New Roman"/>
        <family val="1"/>
        <charset val="204"/>
      </rPr>
      <t xml:space="preserve">                                                       (в упаковке 8 шт)</t>
    </r>
  </si>
  <si>
    <r>
      <t xml:space="preserve"> </t>
    </r>
    <r>
      <rPr>
        <b/>
        <sz val="10"/>
        <rFont val="Times New Roman"/>
        <family val="1"/>
        <charset val="204"/>
      </rPr>
      <t xml:space="preserve">HD-120                                               </t>
    </r>
    <r>
      <rPr>
        <sz val="10"/>
        <rFont val="Times New Roman"/>
        <family val="1"/>
        <charset val="204"/>
      </rPr>
      <t xml:space="preserve"> (в упаковке 10 шт)</t>
    </r>
  </si>
  <si>
    <r>
      <rPr>
        <b/>
        <sz val="10"/>
        <rFont val="Times New Roman"/>
        <family val="1"/>
        <charset val="204"/>
      </rPr>
      <t xml:space="preserve">PTC-WM-20C-(H) </t>
    </r>
    <r>
      <rPr>
        <sz val="10"/>
        <rFont val="Times New Roman"/>
        <family val="1"/>
        <charset val="204"/>
      </rPr>
      <t xml:space="preserve">                                </t>
    </r>
    <r>
      <rPr>
        <sz val="8"/>
        <rFont val="Times New Roman"/>
        <family val="1"/>
        <charset val="204"/>
      </rPr>
      <t>(в упаковке 4шт)</t>
    </r>
  </si>
  <si>
    <r>
      <rPr>
        <b/>
        <sz val="10"/>
        <rFont val="Times New Roman"/>
        <family val="1"/>
        <charset val="204"/>
      </rPr>
      <t xml:space="preserve">PTC-WM-20D-(H) </t>
    </r>
    <r>
      <rPr>
        <sz val="10"/>
        <rFont val="Times New Roman"/>
        <family val="1"/>
        <charset val="204"/>
      </rPr>
      <t xml:space="preserve">                                </t>
    </r>
    <r>
      <rPr>
        <sz val="8"/>
        <rFont val="Times New Roman"/>
        <family val="1"/>
        <charset val="204"/>
      </rPr>
      <t>(в упаковке 4шт)</t>
    </r>
  </si>
  <si>
    <r>
      <t xml:space="preserve">PTC-16C                   </t>
    </r>
    <r>
      <rPr>
        <sz val="8"/>
        <rFont val="Times New Roman"/>
        <family val="1"/>
        <charset val="204"/>
      </rPr>
      <t>(в упаковке 6шт)</t>
    </r>
  </si>
  <si>
    <r>
      <rPr>
        <b/>
        <sz val="10"/>
        <rFont val="Times New Roman"/>
        <family val="1"/>
        <charset val="204"/>
      </rPr>
      <t xml:space="preserve">PTC-20RH </t>
    </r>
    <r>
      <rPr>
        <sz val="10"/>
        <rFont val="Times New Roman"/>
        <family val="1"/>
        <charset val="204"/>
      </rPr>
      <t xml:space="preserve">                                                   </t>
    </r>
    <r>
      <rPr>
        <sz val="8"/>
        <rFont val="Times New Roman"/>
        <family val="1"/>
        <charset val="204"/>
      </rPr>
      <t>(в упаковке 4шт)</t>
    </r>
  </si>
  <si>
    <r>
      <t xml:space="preserve"> FH-20AH                   </t>
    </r>
    <r>
      <rPr>
        <sz val="8"/>
        <rFont val="Times New Roman"/>
        <family val="1"/>
        <charset val="204"/>
      </rPr>
      <t>(в упаковке 8 шт)</t>
    </r>
  </si>
  <si>
    <r>
      <t xml:space="preserve"> FH-20BH                  </t>
    </r>
    <r>
      <rPr>
        <sz val="8"/>
        <rFont val="Times New Roman"/>
        <family val="1"/>
        <charset val="204"/>
      </rPr>
      <t>(в упаковке 8 шт)</t>
    </r>
  </si>
  <si>
    <t xml:space="preserve">  МОРОЗИЛЬНЫЙ ЛАРЬ                                                                       • Предназначен для хранения замороженных пищевых продуктов;         • Озонобезопасный хладагент R-600a; Объем 150 л                                          • Потр. мощность: 130 Вт;  Питание: 220Вт~50 Гц                                 • размер 76х56х82,5
• Вес: 31/35 кг;  </t>
  </si>
  <si>
    <r>
      <t>• Класс энергопотребления А+;
• Низкотемпературное отделение Объем : 41/5</t>
    </r>
    <r>
      <rPr>
        <b/>
        <sz val="10"/>
        <rFont val="Monotype Corsiva"/>
        <family val="4"/>
        <charset val="204"/>
      </rPr>
      <t xml:space="preserve"> л;
</t>
    </r>
    <r>
      <rPr>
        <sz val="10"/>
        <rFont val="Monotype Corsiva"/>
        <family val="4"/>
        <charset val="204"/>
      </rPr>
      <t>• Озонобезопасный хладагент R-600a;
• Потребляемая мощность: 50 Вт  • Питание: 220Вт~50 Гц 
• Вес: 15/17  кг; размер 47,4х44,7х49,6</t>
    </r>
  </si>
  <si>
    <r>
      <t>• Класс энергопотребления А+;
• Низкотемпературное отделение Объем : 72/5</t>
    </r>
    <r>
      <rPr>
        <b/>
        <sz val="10"/>
        <rFont val="Monotype Corsiva"/>
        <family val="4"/>
        <charset val="204"/>
      </rPr>
      <t xml:space="preserve"> л;
</t>
    </r>
    <r>
      <rPr>
        <sz val="10"/>
        <rFont val="Monotype Corsiva"/>
        <family val="4"/>
        <charset val="204"/>
      </rPr>
      <t>• Озонобезопасный хладагент R-600a;
• Потребляемая мощность: 90 Вт  • Питание: 220Вт~50 Гц
• Вес: 18/20  кг; размер 47,4х44,7х63,6</t>
    </r>
  </si>
  <si>
    <r>
      <t>• Класс энергопотребления А+;
• Низкотемпературное отделение Объем : 83/9</t>
    </r>
    <r>
      <rPr>
        <b/>
        <sz val="10"/>
        <rFont val="Monotype Corsiva"/>
        <family val="4"/>
        <charset val="204"/>
      </rPr>
      <t xml:space="preserve"> л;
</t>
    </r>
    <r>
      <rPr>
        <sz val="10"/>
        <rFont val="Monotype Corsiva"/>
        <family val="4"/>
        <charset val="204"/>
      </rPr>
      <t>• Озонобезопасный хладагент R-600a;
• Потребляемая мощность: 60 Вт  • Питание: 220Вт~50 Гц 
• Вес: 21/23  кг; размер 47,4х44,7х83,1</t>
    </r>
  </si>
  <si>
    <r>
      <t>• Класс энергопотребления А+;
• Низкотемпературное отделение Объем : 98/40</t>
    </r>
    <r>
      <rPr>
        <b/>
        <sz val="10"/>
        <rFont val="Monotype Corsiva"/>
        <family val="4"/>
        <charset val="204"/>
      </rPr>
      <t xml:space="preserve"> л;
</t>
    </r>
    <r>
      <rPr>
        <sz val="10"/>
        <rFont val="Monotype Corsiva"/>
        <family val="4"/>
        <charset val="204"/>
      </rPr>
      <t>• Озонобезопасный хладагент R-600a;
• Потребляемая мощность: 70 Вт  • Питание: 220Вт~50 Гц                                 • Вес: 32/35  кг; размер 47,4х49,8х128</t>
    </r>
  </si>
  <si>
    <r>
      <t>• Класс энергопотребления А+;
• Низкотемпературное отделение Объем : 160/45</t>
    </r>
    <r>
      <rPr>
        <b/>
        <sz val="10"/>
        <rFont val="Monotype Corsiva"/>
        <family val="4"/>
        <charset val="204"/>
      </rPr>
      <t xml:space="preserve"> л;
</t>
    </r>
    <r>
      <rPr>
        <sz val="10"/>
        <rFont val="Monotype Corsiva"/>
        <family val="4"/>
        <charset val="204"/>
      </rPr>
      <t>• Озонобезопасный хладагент R-600a;
• Потребляемая мощность: 55 Вт  • Питание: 220Вт~50 Гц 
• Вес: 40/44  кг; размер 54,5х56,6х143</t>
    </r>
  </si>
  <si>
    <r>
      <t>NO FROST   • Класс энергопотребления А+;
• Низкотемпературное отделение Объем : 182/70</t>
    </r>
    <r>
      <rPr>
        <b/>
        <sz val="10"/>
        <rFont val="Monotype Corsiva"/>
        <family val="4"/>
        <charset val="204"/>
      </rPr>
      <t xml:space="preserve"> л;
</t>
    </r>
    <r>
      <rPr>
        <sz val="10"/>
        <rFont val="Monotype Corsiva"/>
        <family val="4"/>
        <charset val="204"/>
      </rPr>
      <t>• Озонобезопасный хладагент R-600a;
• Потребляемая мощность: 58 Вт  • Питание: 220Вт~50 Гц
• Вес: 57/63  кг; размер 54,5х59х180</t>
    </r>
  </si>
  <si>
    <r>
      <t>• Класс энергопотребления А+;
• Низкотемпературное отделение Объем : 182/70</t>
    </r>
    <r>
      <rPr>
        <b/>
        <sz val="10"/>
        <rFont val="Monotype Corsiva"/>
        <family val="4"/>
        <charset val="204"/>
      </rPr>
      <t xml:space="preserve"> л;
</t>
    </r>
    <r>
      <rPr>
        <sz val="10"/>
        <rFont val="Monotype Corsiva"/>
        <family val="4"/>
        <charset val="204"/>
      </rPr>
      <t>• Озонобезопасный хладагент R-600a;
• Потребляемая мощность: 58 Вт  • Питание: 220Вт~50 Гц 
• Вес: 57*63  кг; размер 54,5х59х180</t>
    </r>
  </si>
  <si>
    <r>
      <t xml:space="preserve">НАПОЛЬНЫЙ, с холодильником, компрессорное охлаждение и нагрев, </t>
    </r>
    <r>
      <rPr>
        <b/>
        <sz val="10"/>
        <rFont val="Monotype Corsiva"/>
        <family val="4"/>
        <charset val="204"/>
      </rPr>
      <t>серебристый</t>
    </r>
    <r>
      <rPr>
        <sz val="10"/>
        <rFont val="Monotype Corsiva"/>
        <family val="4"/>
        <charset val="204"/>
      </rPr>
      <t>,  холодильная камера 0,16 м3  3 КРАНИКА</t>
    </r>
  </si>
  <si>
    <r>
      <t xml:space="preserve">НАПОЛЬНЫЙ, с холодильником, компрессорное охлаждение и нагрев,  </t>
    </r>
    <r>
      <rPr>
        <b/>
        <sz val="10"/>
        <rFont val="Monotype Corsiva"/>
        <family val="4"/>
        <charset val="204"/>
      </rPr>
      <t>серебристый,</t>
    </r>
    <r>
      <rPr>
        <sz val="10"/>
        <rFont val="Monotype Corsiva"/>
        <family val="4"/>
        <charset val="204"/>
      </rPr>
      <t xml:space="preserve"> холодильная камера 0,16 м4</t>
    </r>
    <r>
      <rPr>
        <sz val="11"/>
        <color theme="1"/>
        <rFont val="Calibri"/>
        <family val="2"/>
        <charset val="204"/>
        <scheme val="minor"/>
      </rPr>
      <t/>
    </r>
  </si>
  <si>
    <t xml:space="preserve"> ВЕРТИКАЛЬНЫЙ  Предназначен для хранения замороженных пищевых продуктов; Потр. мощность: 82,5 Вт;  Питание: 220Вт~50 Гц                                 Озонобезопасный хладагент R-600a; Объем : 208 л
• размер 54,5х56,6х143 • Вес: 45*49 кг;                                                                
</t>
  </si>
  <si>
    <t xml:space="preserve"> ВЕРТИКАЛЬНЫЙ                                                                              • Предназначен для хранения замороженных пищевых продуктов;         • Потр. мощность: 98 Вт;  Питание: 220Вт~50 Гц                                   • Озонобезопасный хладагент R-600a; Объем : 98 л
• размер 54,5х56,6х84,5    • Вес: 31/33 кг;                                                                   
</t>
  </si>
  <si>
    <t xml:space="preserve">  МОРОЗИЛЬНЫЙ ЛАРЬ                                                                       • Предназначен для хранения замороженных пищевых продуктов;         • Озонобезопасный хладагент R-600a; Объем : 418 л                                          • Потр. мощность: 388 Вт;  Питание: 220Вт~50 Гц                                 • размер 136,5х73х83,5 • Вес: 53/58 кг;  
</t>
  </si>
  <si>
    <t xml:space="preserve">  МОРОЗИЛЬНЫЙ ЛАРЬ                                                                       • Предназначен для хранения замороженных пищевых продуктов;         • Озонобезопасный хладагент R-600a; Объем : 300 л                                          • Потр. мощность: 140 Вт;  Питание: 220Вт~50 Гц                                 • размер 105,5х73,5х83,5 Вес: 44/50 кг;  
</t>
  </si>
  <si>
    <t>Дилер. цена, тенге</t>
  </si>
  <si>
    <t>Прим.</t>
  </si>
  <si>
    <t>ACH-07AF</t>
  </si>
  <si>
    <t>18-20 м2</t>
  </si>
  <si>
    <t xml:space="preserve">Сплит-система; Класс А;  авторестарт; ионизатор; самоочистка; антиплесень; золотое напыление на  теплообменниках; I-Feel; Turbo; IFavor; пульт с подсветкой; подставка под ПДУ; R410A; медная инсталляция; </t>
  </si>
  <si>
    <t>ACH-09AF</t>
  </si>
  <si>
    <t>20-25 м2</t>
  </si>
  <si>
    <t>ACH-12AF</t>
  </si>
  <si>
    <t>30-35 м2</t>
  </si>
  <si>
    <t>ACH-18AF</t>
  </si>
  <si>
    <t>50-55 м2</t>
  </si>
  <si>
    <t>ACH-24AF</t>
  </si>
  <si>
    <t xml:space="preserve"> 65-70 м2</t>
  </si>
  <si>
    <t>ACH-07D</t>
  </si>
  <si>
    <t>ACH-09D</t>
  </si>
  <si>
    <t>ACH-12D</t>
  </si>
  <si>
    <t>ACH-18D</t>
  </si>
  <si>
    <t>ACH-24D</t>
  </si>
  <si>
    <t>ACH-07AS</t>
  </si>
  <si>
    <t>Сплит-система; Класс A; авторестарт;  I-Feel; самоочистка; антиплесень; R410A; медная инсталляция;</t>
  </si>
  <si>
    <t>ACH-09AS</t>
  </si>
  <si>
    <t>ACH-12AS</t>
  </si>
  <si>
    <t>ACH-18AS</t>
  </si>
  <si>
    <t>ACH-24AS</t>
  </si>
  <si>
    <t>ACH-09AR</t>
  </si>
  <si>
    <t>20-25 м3</t>
  </si>
  <si>
    <t>ACH-09G (2015)</t>
  </si>
  <si>
    <t xml:space="preserve">Сплит-система;  Класс А;  авторестарт; ионизатор; самоочистка; антиплесень; Turbo; п; R410A; медная инсталляция; </t>
  </si>
  <si>
    <t>ACH-07G (2017)</t>
  </si>
  <si>
    <t>16-18 м2</t>
  </si>
  <si>
    <t xml:space="preserve">Сплит-система;  Класс А;  авторестарт; ионизатор; самоочистка; антиплесень; золотое напыление на  теплообменниках; глубокий сон; I-Feel; Turbo; комбинированный  фильтр; подставка под ПДУ; R410A; медная инсталляция; </t>
  </si>
  <si>
    <t>ACH-09G (2017)</t>
  </si>
  <si>
    <t>ACH-12G (2017)</t>
  </si>
  <si>
    <t>ACH-18G (2017)</t>
  </si>
  <si>
    <t>40-50 м2</t>
  </si>
  <si>
    <t>ACH-24G (2017)</t>
  </si>
  <si>
    <t>60-70 м2</t>
  </si>
  <si>
    <t>ACH-07L</t>
  </si>
  <si>
    <t xml:space="preserve">Сплит-система;  Класс А; Сверхбесшумная  конструкция;  авторестарт; ионизатор; самоочистка; антиплесень; золотое напыление на  теплообменниках; глубокий сон; I-Feel; Turbo; комбинированный  фильтр; подставка под ПДУ; R410A; медная инсталляция; </t>
  </si>
  <si>
    <t>ACH-09L</t>
  </si>
  <si>
    <t>ACH-12L</t>
  </si>
  <si>
    <t>ACH-18L</t>
  </si>
  <si>
    <t>ACH-24L</t>
  </si>
  <si>
    <t>65-70 м2</t>
  </si>
  <si>
    <t>ACH-09LС</t>
  </si>
  <si>
    <t>ACH-09I</t>
  </si>
  <si>
    <t>Инверторная сплит-система;  Класс А; cверхбесшумная  конструкция;  ионизатор; самоочистка; антиплесень; золотое напыление на  теплообменниках; глубокий сон; I-Feel; Turbo; ПДУ с подсветкой; R410A; медная инсталляция;</t>
  </si>
  <si>
    <t>ACH-12I</t>
  </si>
  <si>
    <t>ACH-18I</t>
  </si>
  <si>
    <t xml:space="preserve"> 50-55 м2</t>
  </si>
  <si>
    <t>ACH-24I</t>
  </si>
  <si>
    <t>ACH-09ID</t>
  </si>
  <si>
    <t>ACH-12ID</t>
  </si>
  <si>
    <t>ACH-18ID</t>
  </si>
  <si>
    <t>ACH-24ID</t>
  </si>
  <si>
    <t>ACH-11IV</t>
  </si>
  <si>
    <t>ACH-13IV</t>
  </si>
  <si>
    <t>35-40 м2</t>
  </si>
  <si>
    <t>AM-07F</t>
  </si>
  <si>
    <t>ПДУ, Автоматическое удаление конденсата; самоочистка; антиплесень; I-Feel; Turbo; iFavor; R410A; компактный дизайн; только охлаждение.</t>
  </si>
  <si>
    <t>AM-09F</t>
  </si>
  <si>
    <t>25-30 м2</t>
  </si>
  <si>
    <t>AM-09L</t>
  </si>
  <si>
    <t>ПДУ, Автоматическое удаление конденсата; самоочистка; антиплесень; I-Feel; Turbo; iFavor; R410A; компактный дизайн; охлаждение - нагрев</t>
  </si>
  <si>
    <t>AM-12L</t>
  </si>
  <si>
    <t>Настенные кондиционеры  OTEX 2016 (Гарантия: 12 месяцев)</t>
  </si>
  <si>
    <t>OWM-07RN</t>
  </si>
  <si>
    <t>14-16 м2</t>
  </si>
  <si>
    <t>OWM-09RN</t>
  </si>
  <si>
    <t>18-22 м2</t>
  </si>
  <si>
    <t>OWM-12RN</t>
  </si>
  <si>
    <t>25-32 м2</t>
  </si>
  <si>
    <t>OWM-18RN</t>
  </si>
  <si>
    <t>45-50 м2</t>
  </si>
  <si>
    <t>OWM-24RN</t>
  </si>
  <si>
    <t>60-65 м2</t>
  </si>
  <si>
    <t>OWM-07RQ</t>
  </si>
  <si>
    <t>Сплит-система;  авторестарт;  I-Feel; самоочистка; антиплесень; R410A; алюминиево-медная инсталляция;</t>
  </si>
  <si>
    <t>OWM-09RQ</t>
  </si>
  <si>
    <t>OWM-12RQ</t>
  </si>
  <si>
    <t>OWM-18RQ</t>
  </si>
  <si>
    <t>OWM-24RQ</t>
  </si>
  <si>
    <t>OWM-07RP</t>
  </si>
  <si>
    <t>Сплит-система; авторестарт;  I-Feel; самоочистка; антиплесень; R410A; медная инсталляция;</t>
  </si>
  <si>
    <t>OWM-09RP</t>
  </si>
  <si>
    <t>OWM-12RP</t>
  </si>
  <si>
    <t>OWM-18RP</t>
  </si>
  <si>
    <t>OWM-24RP</t>
  </si>
  <si>
    <t>Напольные кондиционеры almacom (Гарантия: 36 месяцев)</t>
  </si>
  <si>
    <t xml:space="preserve">ACP-24LP </t>
  </si>
  <si>
    <t>Сплит-система; R410А; ПДУ;  авторестарт; блокировка панели управления; 5м медная инсталляция; цвет фиолетовый</t>
  </si>
  <si>
    <t>ACP-24LW</t>
  </si>
  <si>
    <t>Сплит-система; R410А; ПДУ;  авторестарт; блокировка панели управления; 5м медная инсталляция; цвет белый</t>
  </si>
  <si>
    <t>ACP-24A</t>
  </si>
  <si>
    <t xml:space="preserve"> Сплит-система; R410А; ПДУ;  авторестарт; блокировка панели управления; 5м медная инсталляция</t>
  </si>
  <si>
    <t>ACP-36A</t>
  </si>
  <si>
    <t xml:space="preserve"> 90-100 м2 </t>
  </si>
  <si>
    <t>ACP-48A</t>
  </si>
  <si>
    <t>110-120 м2</t>
  </si>
  <si>
    <t>ACP-60A</t>
  </si>
  <si>
    <t>140-160 м2</t>
  </si>
  <si>
    <t>ожидается</t>
  </si>
  <si>
    <t>200-230м2</t>
  </si>
  <si>
    <t xml:space="preserve"> Сплит-система; R410А; ПДУ;  авторестарт; блокировка панели управления; без инсталляции</t>
  </si>
  <si>
    <t>270-290 м2</t>
  </si>
  <si>
    <t xml:space="preserve">Напольно-подпотолочные кондиционеры almacom (Гарантия: 36  месяцев) </t>
  </si>
  <si>
    <t>ACF-12HM</t>
  </si>
  <si>
    <t xml:space="preserve"> 30-35 м2</t>
  </si>
  <si>
    <t>ACF-18HM</t>
  </si>
  <si>
    <t>ACF-24HM</t>
  </si>
  <si>
    <t>ACF-36HM</t>
  </si>
  <si>
    <t>90-100 м2</t>
  </si>
  <si>
    <t>ACF-48HM</t>
  </si>
  <si>
    <t>120-140 м2</t>
  </si>
  <si>
    <t>ACF-60HM</t>
  </si>
  <si>
    <t xml:space="preserve"> 160-180 м2</t>
  </si>
  <si>
    <t>Кассетные кондиционеры almacom (Гарантия: 36  месяцев)</t>
  </si>
  <si>
    <t>ACC-12HM</t>
  </si>
  <si>
    <t>30 - 35 м2</t>
  </si>
  <si>
    <t>ACC-18HM</t>
  </si>
  <si>
    <t>50 - 55 м2</t>
  </si>
  <si>
    <t>ACC-24HM</t>
  </si>
  <si>
    <t>ACC-36HM</t>
  </si>
  <si>
    <t>ACC-48HM</t>
  </si>
  <si>
    <t xml:space="preserve"> 120-140 м2</t>
  </si>
  <si>
    <t>ACC-60HM</t>
  </si>
  <si>
    <t>160-180 м2</t>
  </si>
  <si>
    <t>Канальные кондиционеры  almacom (Гарантия: 36 месяцев)</t>
  </si>
  <si>
    <t>AMD-12HM</t>
  </si>
  <si>
    <t>AMD-18HМ</t>
  </si>
  <si>
    <t>AMD-24HМ</t>
  </si>
  <si>
    <t>AМD-36HМ</t>
  </si>
  <si>
    <t>AMD-48HМ</t>
  </si>
  <si>
    <t>AMD-60HM</t>
  </si>
  <si>
    <t>AHD-24HМ</t>
  </si>
  <si>
    <t>AHD-36HМh</t>
  </si>
  <si>
    <t xml:space="preserve"> 90-100 м2</t>
  </si>
  <si>
    <t>AHD-48HМh</t>
  </si>
  <si>
    <t>AHD-60HMh</t>
  </si>
  <si>
    <t>в резерве</t>
  </si>
  <si>
    <t>ACD-80HМh</t>
  </si>
  <si>
    <t xml:space="preserve"> 200-230 м2 </t>
  </si>
  <si>
    <t>ACD-100HМh</t>
  </si>
  <si>
    <t>ACD-120HМ</t>
  </si>
  <si>
    <t xml:space="preserve"> 320-350 м2</t>
  </si>
  <si>
    <t>ACD-150HМh</t>
  </si>
  <si>
    <t xml:space="preserve"> 420-440 м2</t>
  </si>
  <si>
    <t>ACD-192HМh</t>
  </si>
  <si>
    <t>530-560м2</t>
  </si>
  <si>
    <t xml:space="preserve">Руфтопы </t>
  </si>
  <si>
    <t>35кВт</t>
  </si>
  <si>
    <t xml:space="preserve">10 тонн; охлаждение+обогрев (до-21С) </t>
  </si>
  <si>
    <t>53кВт</t>
  </si>
  <si>
    <t xml:space="preserve">15 тонн; охлаждение+обогрев (до-21С) </t>
  </si>
  <si>
    <t>AR-25T1</t>
  </si>
  <si>
    <t>87кВт</t>
  </si>
  <si>
    <t xml:space="preserve">25 тонн; охлаждение+обогрев (до-21С) </t>
  </si>
  <si>
    <t>AR-30T1</t>
  </si>
  <si>
    <t>98 кВт</t>
  </si>
  <si>
    <t xml:space="preserve">30 тонн; охлаждение+обогрев (до-21С) </t>
  </si>
  <si>
    <t>Шкафные с верхним забором и нижней подачей воздуха</t>
  </si>
  <si>
    <t>Температура +влажность 20 кВт</t>
  </si>
  <si>
    <t>Температура +влажность 25 кВт</t>
  </si>
  <si>
    <t>Температура +влажность 30 кВт</t>
  </si>
  <si>
    <t>Компрессорно Кодненсаторные Блоки</t>
  </si>
  <si>
    <t>ACCU-22C1</t>
  </si>
  <si>
    <t>22кВт</t>
  </si>
  <si>
    <t>ACCU-28C1</t>
  </si>
  <si>
    <t>28кВт</t>
  </si>
  <si>
    <t>ACCU-35C1</t>
  </si>
  <si>
    <t>Комплекты установки для ККБ</t>
  </si>
  <si>
    <t>ACCU-22KIT</t>
  </si>
  <si>
    <t>для модели ACCU-22C1</t>
  </si>
  <si>
    <t>ACCU-28KIT</t>
  </si>
  <si>
    <t>для модели ACCU-28C1</t>
  </si>
  <si>
    <t>ACCU-35KIT</t>
  </si>
  <si>
    <t>для модели ACCU-35C1</t>
  </si>
  <si>
    <r>
      <t xml:space="preserve">Сплит-система; Класс А;  авторестарт; ионизатор; самоочистка; антиплесень; золотое напыление на  теплообменниках; I-Feel; Turbo; IFavor; пульт с подсветкой; подставка под ПДУ; R410A; </t>
    </r>
    <r>
      <rPr>
        <b/>
        <sz val="11"/>
        <rFont val="Monotype Corsiva"/>
        <family val="4"/>
        <charset val="204"/>
      </rPr>
      <t>без инсталляции</t>
    </r>
    <r>
      <rPr>
        <sz val="11"/>
        <rFont val="Monotype Corsiva"/>
        <family val="4"/>
        <charset val="204"/>
      </rPr>
      <t xml:space="preserve">; </t>
    </r>
  </si>
  <si>
    <r>
      <t xml:space="preserve">Инверторная сплит-система;  Класс А; cверхбесшумная  конструкция;  ионизатор; самоочистка; антиплесень; золотое напыление на  теплообменниках; глубокий сон; I-Feel; Turbo; ПДУ с подсветкой; R410A; медная инсталляция; </t>
    </r>
    <r>
      <rPr>
        <b/>
        <sz val="11"/>
        <rFont val="Monotype Corsiva"/>
        <family val="4"/>
        <charset val="204"/>
      </rPr>
      <t>Функция WiFi управления</t>
    </r>
  </si>
  <si>
    <r>
      <t xml:space="preserve">Сплит-система; авторестарт;  I-Feel; самоочистка; антиплесень; R410A; 
</t>
    </r>
    <r>
      <rPr>
        <b/>
        <sz val="11"/>
        <rFont val="Monotype Corsiva"/>
        <family val="4"/>
        <charset val="204"/>
      </rPr>
      <t>БЕЗ ИНСТАЛЛЯЦИИ</t>
    </r>
  </si>
  <si>
    <r>
      <t xml:space="preserve">Сплит-система; без инсталляции; R410А; ПДУ; 
авторестарт; </t>
    </r>
    <r>
      <rPr>
        <b/>
        <sz val="11"/>
        <rFont val="Monotype Corsiva"/>
        <family val="4"/>
        <charset val="204"/>
      </rPr>
      <t>БЕЗ ИНСТАЛЛЯЦИИ</t>
    </r>
  </si>
  <si>
    <r>
      <t xml:space="preserve">Сплит-система; </t>
    </r>
    <r>
      <rPr>
        <b/>
        <sz val="11"/>
        <rFont val="Monotype Corsiva"/>
        <family val="4"/>
        <charset val="204"/>
      </rPr>
      <t>среднего давления</t>
    </r>
    <r>
      <rPr>
        <sz val="11"/>
        <rFont val="Monotype Corsiva"/>
        <family val="4"/>
        <charset val="204"/>
      </rPr>
      <t xml:space="preserve">; R410А; ПДУ;  авторестарт; </t>
    </r>
    <r>
      <rPr>
        <b/>
        <sz val="11"/>
        <rFont val="Monotype Corsiva"/>
        <family val="4"/>
        <charset val="204"/>
      </rPr>
      <t>БЕЗ ИНСТАЛЛЯЦИИ</t>
    </r>
  </si>
  <si>
    <r>
      <t xml:space="preserve">Сплит-система; </t>
    </r>
    <r>
      <rPr>
        <b/>
        <sz val="11"/>
        <rFont val="Monotype Corsiva"/>
        <family val="4"/>
        <charset val="204"/>
      </rPr>
      <t>высокого давления</t>
    </r>
    <r>
      <rPr>
        <sz val="11"/>
        <rFont val="Monotype Corsiva"/>
        <family val="4"/>
        <charset val="204"/>
      </rPr>
      <t xml:space="preserve">; R410А; ПДУ; 
</t>
    </r>
    <r>
      <rPr>
        <b/>
        <i/>
        <sz val="11"/>
        <rFont val="Monotype Corsiva"/>
        <family val="4"/>
        <charset val="204"/>
      </rPr>
      <t xml:space="preserve"> </t>
    </r>
    <r>
      <rPr>
        <sz val="11"/>
        <rFont val="Monotype Corsiva"/>
        <family val="4"/>
        <charset val="204"/>
      </rPr>
      <t>авторестарт;</t>
    </r>
    <r>
      <rPr>
        <b/>
        <sz val="11"/>
        <rFont val="Monotype Corsiva"/>
        <family val="4"/>
        <charset val="204"/>
      </rPr>
      <t xml:space="preserve"> БЕЗ ИНСТАЛЛЯЦИИ</t>
    </r>
  </si>
  <si>
    <r>
      <t xml:space="preserve">Сплит-система;  </t>
    </r>
    <r>
      <rPr>
        <b/>
        <sz val="11"/>
        <rFont val="Monotype Corsiva"/>
        <family val="4"/>
        <charset val="204"/>
      </rPr>
      <t xml:space="preserve">среднего давления; </t>
    </r>
    <r>
      <rPr>
        <sz val="11"/>
        <rFont val="Monotype Corsiva"/>
        <family val="4"/>
        <charset val="204"/>
      </rPr>
      <t xml:space="preserve">R410А; ПДУ; авторестарт; </t>
    </r>
    <r>
      <rPr>
        <b/>
        <sz val="11"/>
        <rFont val="Monotype Corsiva"/>
        <family val="4"/>
        <charset val="204"/>
      </rPr>
      <t>БЕЗ ИНСТАЛЛЯЦИИ</t>
    </r>
  </si>
  <si>
    <r>
      <t>Сплит-система;  высокого</t>
    </r>
    <r>
      <rPr>
        <b/>
        <sz val="11"/>
        <rFont val="Monotype Corsiva"/>
        <family val="4"/>
        <charset val="204"/>
      </rPr>
      <t xml:space="preserve"> давления; </t>
    </r>
    <r>
      <rPr>
        <sz val="11"/>
        <rFont val="Monotype Corsiva"/>
        <family val="4"/>
        <charset val="204"/>
      </rPr>
      <t xml:space="preserve">R410А; ПДУ; авторестарт; </t>
    </r>
    <r>
      <rPr>
        <b/>
        <sz val="11"/>
        <rFont val="Monotype Corsiva"/>
        <family val="4"/>
        <charset val="204"/>
      </rPr>
      <t>БЕЗ ИНСТАЛЛЯЦИИ</t>
    </r>
  </si>
  <si>
    <t>P07EP</t>
  </si>
  <si>
    <t>P09EP</t>
  </si>
  <si>
    <t>P12EP</t>
  </si>
  <si>
    <t>P18EP</t>
  </si>
  <si>
    <t>P24EP</t>
  </si>
  <si>
    <t>БЫТОВЫЕ СПЛИТ-СИСТЕМЫ LG</t>
  </si>
  <si>
    <t>S30PK</t>
  </si>
  <si>
    <t>85-90 м2</t>
  </si>
  <si>
    <t xml:space="preserve">10 лет гарантии на компрессор! Кондиционер DELUXE. Низкий
уровень шума, Мониторинг энергопотребления, Технология Smart
Inverter, Wi-Fi управление
</t>
  </si>
  <si>
    <t>PM09SP</t>
  </si>
  <si>
    <t>PM12SP</t>
  </si>
  <si>
    <t>DM09RP</t>
  </si>
  <si>
    <t>DM12RP</t>
  </si>
  <si>
    <t>AM09BP</t>
  </si>
  <si>
    <t xml:space="preserve">Черный цвет, мониторинг энергопотребления, WI Fi управление, Бесшумная работа, Дизайн, Комфортное охлаждение, Очистка воздуха, Ионизатор. Стильный дизайн и высокая производительность DUAL Inverter Compressor™ Экономия энергии на 70 %, Охлаждение на 40 % быстрее,Защита от высокого напряжения, 10 лет гарантии на компрессор
</t>
  </si>
  <si>
    <t xml:space="preserve">Кондиционер с функцией WiFi и энергоэффективностью А++, EZ-
фильтр, Ионизатор PLUS, Автоочистка, Active Energy Control, Инверторный компрессор с 10-летней гарантией
</t>
  </si>
  <si>
    <t>Стильный кондиционер корейской сборки, с необычной фактурной поверхностью внутреннего блока, оснащенный новейшим фильтром последнего поколения Plasmaster Cyclotron HAF, антиаллергенным и антивирусным фильтрами, а также функцией автоматической очистки теплообменника</t>
  </si>
  <si>
    <t>A09IWK</t>
  </si>
  <si>
    <t>A12AW1</t>
  </si>
  <si>
    <t xml:space="preserve">Основные функции: Система фильтрации воздуха Neo-Plasma
Plus*Автоматическая очистка*Трехмерный воздушный поток*Возможность смены изображений. ART COOL Gallery - современные технологии сочетаются с уникальным дизайном и неограниченными интерьерными решениями. ArtCool прекрасно очищает воздух от мелких частиц пыли и бытовых грибков, запахов пищи и табака. 10 лет гарантии на компрессор!
</t>
  </si>
  <si>
    <t>ПОЛУПРОМЫШЛЕННЫЕ СПЛИТ СИСТЕМЫ LG</t>
  </si>
  <si>
    <t>UJ30</t>
  </si>
  <si>
    <t>UJ36</t>
  </si>
  <si>
    <t>AM12BP</t>
  </si>
  <si>
    <t>30-35 м3</t>
  </si>
  <si>
    <t>A12IWK</t>
  </si>
  <si>
    <t>Настенная сплит-система LG UJ30/UU30W предназначена для создания комфортных климатических условий в квартире или загородном доме. Кондиционер не только охлаждает или обогревает воздух, но и осушает его при повышенной влажности. В ночное время оборудование можно переключить на режим работы с пониженным уровнем шума.</t>
  </si>
  <si>
    <t xml:space="preserve">Кассетные on/of </t>
  </si>
  <si>
    <t>UT12</t>
  </si>
  <si>
    <t>UT18</t>
  </si>
  <si>
    <t>UT60</t>
  </si>
  <si>
    <t>CT12</t>
  </si>
  <si>
    <t>CT18</t>
  </si>
  <si>
    <t>CT24</t>
  </si>
  <si>
    <t>UT30W</t>
  </si>
  <si>
    <t>UT36W</t>
  </si>
  <si>
    <t>UT42W</t>
  </si>
  <si>
    <t>UT48W</t>
  </si>
  <si>
    <t>UT60W</t>
  </si>
  <si>
    <t>В банкетных залах, в офисе или в магазине отличной идеей станет установка современного кассетного кондиционера LG (ЛГ) UT30W/UU30W. Данное устройство не требует настенного монтажа, благодаря чему практически не занимает места в помещении, а его возможность равномерно распределять воздушные потоки благоприятно сказывается на здоровье и обеспечивает положительное самочувствие пользователей.
Особенности и преимущества кассетных кондиционеров LG серии INVERTER V
Встроенный ИК приемник в лицевой панели
Индивидуальное управление створок жалюзи
Встроенный дренажный насос 700мм
Максимальная высота установки - 4.2 м
Легко очищаемый воздушный фильтр
Автоматическая смена режимов
Автоматический перезапуск
Программирование режимов работы на неделю
Функция блокировки клавиатуры проводного контроллера
Нулевое потребление электроэнергии в режиме ожидания
Здоровая дегидратация
24-часовой таймер
Лицевая панель PT-UQC в комплекте
Проводной пульт ДУ PQRCVSL0QW в комплекте</t>
  </si>
  <si>
    <t>120-130м2</t>
  </si>
  <si>
    <t>130-140м2</t>
  </si>
  <si>
    <t>160-180м2</t>
  </si>
  <si>
    <t xml:space="preserve">Канальный on/of </t>
  </si>
  <si>
    <t>UB18</t>
  </si>
  <si>
    <t>UB48</t>
  </si>
  <si>
    <t>Скрытые в потолке блоки канального типа применяются для общего или индивидуального кондиционирования помещений с большим числом комнат</t>
  </si>
  <si>
    <t>CB18L</t>
  </si>
  <si>
    <t>CB24L</t>
  </si>
  <si>
    <t>60-70м2</t>
  </si>
  <si>
    <t>Кондиционер инверторный низконапорный канальный тип. Поддержание расхода воздуха и уровня шума на уровне расчетного значения независимо от напора вентилятора. Возможность независимого кондиционирования до 4-х помещений с помощью зонального контроллера (опция). Возможность кондиционирования до 9-ти зон (9 воздуховодов) с одинаковыми температурными параметрами. ИК-приемник встроен в пульт. Сделан в Южной Корее. онтаж не на стену, а в систему воздуховодов. Вспомогательный дренажный насос автоматически удаляет воду из кондиционера. Стандартный высоконапорный дренажный насос (опция) обеспечивает подъем воды до 700 мм, являясь идеальным решением для слива воды. Легкий пластмассовый вентилятор и его кожух обеспечивают бесшумную работу кондиционера и упрощают техническое обслуживание. Кожух нового вентилятора легко снимается, что обеспечивает удобство обслуживания и ремонта. Чтобы снять привод вентилятора, не требуется разбирать весь узел. При необходимости пользователь может запрограммировать ежедневную температуру и режим работы (включение и выключение) кондиционера на неделю. Запрограммированный режим работы используется вплоть до его отмены пользователем. Объем воздуха и уровень шума всегда поддерживаются на уровне расчетного значения независимо от изменения внешнего статического давления.</t>
  </si>
  <si>
    <t>CM18</t>
  </si>
  <si>
    <t>UM30</t>
  </si>
  <si>
    <t>CM24</t>
  </si>
  <si>
    <t>UM36</t>
  </si>
  <si>
    <t>UM42</t>
  </si>
  <si>
    <t>UM48</t>
  </si>
  <si>
    <t>UM60</t>
  </si>
  <si>
    <t>UM60WC</t>
  </si>
  <si>
    <t>UB70</t>
  </si>
  <si>
    <t>UB85</t>
  </si>
  <si>
    <t>180-190 м2</t>
  </si>
  <si>
    <t>220-240м2</t>
  </si>
  <si>
    <t>CQ09</t>
  </si>
  <si>
    <t>UP36WC</t>
  </si>
  <si>
    <t>UP48</t>
  </si>
  <si>
    <t>CQ18</t>
  </si>
  <si>
    <t>Высокотехнологичный напольно-потолочный кондиционер LG (Эл Джи) поможет эффективно обогреть или охладить помещение любого типа, при этом характеризуясь отличной энергоэффективностью и расходуя минимальное количество электроэнергии. Также представленный полупромышленный агрегат абсолютно бесшумен в работе, что увеличивает комфорт при его эксплуатации.</t>
  </si>
  <si>
    <t>10 лет гарантии на компрессор! Низкий уровень шума
Мониторинг энергопотребления
Технология Smart Inverter
Умная самодиагностика</t>
  </si>
  <si>
    <t>AC035JNNDEH/AF</t>
  </si>
  <si>
    <t>AC052JNNDEH/AF</t>
  </si>
  <si>
    <t>AC071JN4DEH/AF</t>
  </si>
  <si>
    <t>AC090JN4DEH/AF</t>
  </si>
  <si>
    <t>AC100JN4DEH/AF</t>
  </si>
  <si>
    <t>AC120JN4DEH/AF</t>
  </si>
  <si>
    <t>AC140JN4DEH/AF</t>
  </si>
  <si>
    <t>25-35 м2</t>
  </si>
  <si>
    <t>80-90 м2</t>
  </si>
  <si>
    <t>AC071JNNDEH/AF</t>
  </si>
  <si>
    <t>AC160JN4DEH/AF</t>
  </si>
  <si>
    <t>AC100KNPDEH/EU</t>
  </si>
  <si>
    <t>AC140KNPDEH/EU</t>
  </si>
  <si>
    <t>Серия MegaPlus Invertor (без соединительной инсталляции)</t>
  </si>
  <si>
    <t>Серия CASCADE (без соединительной инсталляции)</t>
  </si>
  <si>
    <t>Серия MegaPlus Invertor+(без соединительной инсталляции)</t>
  </si>
  <si>
    <t>Серия HYPER INVERTOR(без соединительной инсталляции)</t>
  </si>
  <si>
    <t xml:space="preserve">Серия ARTCOOL MIRROR INVERTOR NEW (без соединительной инсталляции)
</t>
  </si>
  <si>
    <t>Серия Artcool STYLIST,  Gallery  Invertor (без соединительной инсталляции)</t>
  </si>
  <si>
    <t>Серия Wall Mounted Invertor (без соединительной инсталляции)</t>
  </si>
  <si>
    <t>Серия Cassette  Invertor (без соединительной инсталляции)</t>
  </si>
  <si>
    <t xml:space="preserve"> Серия Duct (Low Static) Invertor (без соединительной инсталляции)</t>
  </si>
  <si>
    <t>Серия Duct (Mid/High Static) Invertor (без соединительной инсталляции)</t>
  </si>
  <si>
    <t xml:space="preserve"> Серия  Duct (High Static)  Invertor (без соединительной инсталляции)</t>
  </si>
  <si>
    <t>Console Invertor (без соединительной инсталляции)</t>
  </si>
  <si>
    <t>Напольные  Invertor (без соединительной инсталляции)</t>
  </si>
  <si>
    <r>
      <rPr>
        <b/>
        <sz val="14"/>
        <color theme="3" tint="-0.499984740745262"/>
        <rFont val="Times New Roman"/>
        <family val="1"/>
        <charset val="204"/>
      </rPr>
      <t>SAMSUNG</t>
    </r>
    <r>
      <rPr>
        <b/>
        <sz val="11"/>
        <color theme="3" tint="-0.499984740745262"/>
        <rFont val="Times New Roman"/>
        <family val="1"/>
        <charset val="204"/>
      </rPr>
      <t xml:space="preserve"> (без соединительной инсталляции)</t>
    </r>
  </si>
  <si>
    <t>Кассетные Invertor (без соединительной инсталляции)</t>
  </si>
  <si>
    <t>Канальные Invertor (без соединительной инсталляции)</t>
  </si>
  <si>
    <t>Серия 2018 Standart (Гарантия: 36 месяцев)</t>
  </si>
  <si>
    <t>Серия 2016 FAVORITE (Гарантия: 36 месяцев)</t>
  </si>
  <si>
    <t>Серия 2015 Gold (Гарантия: 36 месяцев)</t>
  </si>
  <si>
    <t>Серия 2017 Gold (Гарантия: 36 месяцев)</t>
  </si>
  <si>
    <t>Серия 2017 LUXURY (Гарантия: 36 месяцев)</t>
  </si>
  <si>
    <t>Серия Inverter 2017 (Гарантия: 36 месяцев)</t>
  </si>
  <si>
    <t>Серия  Inverter Diamond 2018 (Гарантия: 36 месяцев)</t>
  </si>
  <si>
    <t>Аlmacom мобильные 2016 (Гарантия: 12 месяцев)</t>
  </si>
  <si>
    <t>БЫТОВЫЕ СПЛИТ-СИСТЕМЫ</t>
  </si>
  <si>
    <t>Серия  inverter VIP 2018 (Гарантия: 36 месяцев)</t>
  </si>
  <si>
    <t>ПОЛУПРОМЫШЛЕННЫЕ СПЛИТ СИСТЕМЫ</t>
  </si>
  <si>
    <t>Кондиционер канальный GREE-48 R410A: GFH48K3HI/GUHN48NM3HO  (без соединительной инсталляции)</t>
  </si>
  <si>
    <t>Серия BIG-FlOOR (R22)</t>
  </si>
  <si>
    <t>Кондиционер напольный GREE-100:  R22  RF28W/J100-M (без соединительной инсталляции)</t>
  </si>
  <si>
    <t>270-280(м2)</t>
  </si>
  <si>
    <t>T12LH</t>
  </si>
  <si>
    <t>30-40 м2</t>
  </si>
  <si>
    <t>UP48WC</t>
  </si>
  <si>
    <t>100-120 м2</t>
  </si>
  <si>
    <t>150-160 м2</t>
  </si>
  <si>
    <t>130-140 м2</t>
  </si>
  <si>
    <t>Серия Candice</t>
  </si>
  <si>
    <t>Кондиционер напольный GREE-24: Candice R410A: GVA24AG-K3NNB1B (без соединительной инсталляции)</t>
  </si>
  <si>
    <t>Кондиционер напольный GREE-48: Candice R410A: GVA48AH-M3NNB1B (без соединительной инсталляции)</t>
  </si>
  <si>
    <t>Кондиционер напольный GREE-60: Candice R410A: GVA60AH-M3NNA5A (без соединительной инсталляции)</t>
  </si>
  <si>
    <t>Мультисплит-система Free-match Gree-24: Lomo GWH24QE-K3DNA1G/I (Внутренний блок</t>
  </si>
  <si>
    <t>Серия 2018 Diamond (Гарантия: 36 месяцев)</t>
  </si>
  <si>
    <t>ACH-24L (2017)</t>
  </si>
  <si>
    <t>6,0/7,8кВт</t>
  </si>
  <si>
    <t>8,0/9,0кВт</t>
  </si>
  <si>
    <t>3,0/4,0кВт</t>
  </si>
  <si>
    <t>5,4/12,60кВт</t>
  </si>
  <si>
    <t>8,9/19,0кВт</t>
  </si>
  <si>
    <t>9,9/21,0кВт</t>
  </si>
  <si>
    <t>4,2/9,50кВт</t>
  </si>
  <si>
    <t xml:space="preserve">  МОРОЗИЛЬНЫЙ ЛАРЬ                                                                       • Предназначен для хранения замороженных пищевых продуктов;         • Озонобезопасный хладагент R-600a; Объем 238 л                                          • Потр. мощность: 120 Вт;  Питание: 220Вт~50 Гц                                 • размер 102х57х87,6
• Вес: 43/47 кг;  
</t>
  </si>
  <si>
    <t>Кондиционеры MIDEA</t>
  </si>
  <si>
    <t>Кондиционеры TCL</t>
  </si>
  <si>
    <t>Кондиционер MIDEA AURORA 1 MSAB-12HRN1-WG (инсталляция в комплекте)</t>
  </si>
  <si>
    <t>Кондиционер MIDEA BLANC MSMA-07HRN1-С (без инст)</t>
  </si>
  <si>
    <t>Кондиционер MIDEA BLANC MSMA-09HRN1-С (без инст)</t>
  </si>
  <si>
    <t>Кондиционер MIDEA BLANC MSMA-18HRN1-С (без инст)</t>
  </si>
  <si>
    <t>Кондиционер MIDEA BLANC MSMA-24HRN1-С (без инст)</t>
  </si>
  <si>
    <t>Сплит-системы настенного типа серии   Aurora 1  энергоэффективность класса А+, компрессор GMCC , Follow Me, функция самоочиски,  противопылевой фильтр высокой плотности, комбинированный фильтр тонкой очистки, защита от утечки хладагента.</t>
  </si>
  <si>
    <t>Кондиционер TCL TAC-12CHS/XA21</t>
  </si>
  <si>
    <t>Кондиционер TCL TAC-24CHS/XA21</t>
  </si>
  <si>
    <t xml:space="preserve"> Электрические тепловые пушки</t>
  </si>
  <si>
    <t>Модель</t>
  </si>
  <si>
    <t>Тепловая мощность, кВт</t>
  </si>
  <si>
    <t>Производи-тельность, м3/ч</t>
  </si>
  <si>
    <t>Увеличение t воздуха, °C</t>
  </si>
  <si>
    <t>Сеть, В</t>
  </si>
  <si>
    <t>Регули- ровочный термостат</t>
  </si>
  <si>
    <t>Особенности</t>
  </si>
  <si>
    <t>Вес, кг</t>
  </si>
  <si>
    <t>Габариты пушки ШхВхГ, мм</t>
  </si>
  <si>
    <t>Розница, тенге</t>
  </si>
  <si>
    <t xml:space="preserve"> BKX-3</t>
  </si>
  <si>
    <t>0…40 °C</t>
  </si>
  <si>
    <t>Сверхкомпактные раз-меры, металлокера-мический нагревательный элемент, цветная упаковка, 3 года гарантии!</t>
  </si>
  <si>
    <t>175х175х190</t>
  </si>
  <si>
    <t xml:space="preserve"> BKX-5</t>
  </si>
  <si>
    <t>205х205х195</t>
  </si>
  <si>
    <t xml:space="preserve"> BKX-7</t>
  </si>
  <si>
    <t>250х225х235</t>
  </si>
  <si>
    <t xml:space="preserve"> BHP-PE-2</t>
  </si>
  <si>
    <t>Легкий вес, изменение угла наклона корпуса, увеличенный нагрев воздуха (PE-5), эргономичная ручка</t>
  </si>
  <si>
    <t>250x315x245</t>
  </si>
  <si>
    <t xml:space="preserve"> BHP-PE-3</t>
  </si>
  <si>
    <t xml:space="preserve"> BHP-PE-5</t>
  </si>
  <si>
    <t>250x350x315</t>
  </si>
  <si>
    <t>BFH/S-03</t>
  </si>
  <si>
    <t>0,9</t>
  </si>
  <si>
    <t>0..70°C</t>
  </si>
  <si>
    <t>Легкий вес, корпус под углом к основанию, пылевлагозащизенные клавиши, цветная упаковка</t>
  </si>
  <si>
    <t>120x100x190 </t>
  </si>
  <si>
    <t>BKN-3</t>
  </si>
  <si>
    <t>2.2 / 1/0</t>
  </si>
  <si>
    <t>150x180x170</t>
  </si>
  <si>
    <t xml:space="preserve"> BHP-P-3</t>
  </si>
  <si>
    <t>-</t>
  </si>
  <si>
    <t>Двойной корпус, изменение угла наклона корпуса, удобная намотка кабеля с фиксатором, эргономичная ручка. Цветная упаковка (2х2) на моделях 3-5 кВт</t>
  </si>
  <si>
    <t>305х365х300</t>
  </si>
  <si>
    <t xml:space="preserve"> BHP-P-5</t>
  </si>
  <si>
    <t xml:space="preserve"> BHP-P-6</t>
  </si>
  <si>
    <t>0…40 °C, повыш. точность</t>
  </si>
  <si>
    <t>345х420х315</t>
  </si>
  <si>
    <t xml:space="preserve"> BHP-P-9</t>
  </si>
  <si>
    <t xml:space="preserve"> BHP-P2-15</t>
  </si>
  <si>
    <t xml:space="preserve"> BHP-ME-2</t>
  </si>
  <si>
    <t>Компактные размеры, легкий вес, встроенный термостат</t>
  </si>
  <si>
    <t>185x285x175</t>
  </si>
  <si>
    <t xml:space="preserve"> BHP-ME-3</t>
  </si>
  <si>
    <t>245х350х185</t>
  </si>
  <si>
    <t xml:space="preserve"> BHP-ME-5</t>
  </si>
  <si>
    <t>245х350х225</t>
  </si>
  <si>
    <t xml:space="preserve"> BHP-ME-9</t>
  </si>
  <si>
    <t>315х450х250</t>
  </si>
  <si>
    <t xml:space="preserve"> BHP-M-3</t>
  </si>
  <si>
    <t>0…40 °C, повы-шенная точность</t>
  </si>
  <si>
    <t>Защитный термостат с функцией ручного перезапуска, удобная опора с эргономичной рельефной ручкой для переноски, точный капиллярный термостат, уменьшенные габаритные размеры</t>
  </si>
  <si>
    <t>360х280х300</t>
  </si>
  <si>
    <t xml:space="preserve"> BHP-M-5</t>
  </si>
  <si>
    <t xml:space="preserve"> BHP-M-9</t>
  </si>
  <si>
    <t>340х485х290</t>
  </si>
  <si>
    <t xml:space="preserve"> BHP-M-15</t>
  </si>
  <si>
    <t>430х555х430</t>
  </si>
  <si>
    <t xml:space="preserve"> BHP-M-24</t>
  </si>
  <si>
    <t xml:space="preserve"> BHP-M-30</t>
  </si>
  <si>
    <t xml:space="preserve"> BHP-M-36</t>
  </si>
  <si>
    <t>430х555х460</t>
  </si>
  <si>
    <t>ТВ-3</t>
  </si>
  <si>
    <t>1,5/3,0 </t>
  </si>
  <si>
    <t>ТВ-4,5</t>
  </si>
  <si>
    <t>ТВ-6П</t>
  </si>
  <si>
    <t>3,0/6,0 /0</t>
  </si>
  <si>
    <t>425×340х450</t>
  </si>
  <si>
    <t>ТВ-9П</t>
  </si>
  <si>
    <t>3,0/6,0/9,0 </t>
  </si>
  <si>
    <t>425×340×450</t>
  </si>
  <si>
    <t>ТВ-12П</t>
  </si>
  <si>
    <t>4,0/8,0/12,0 </t>
  </si>
  <si>
    <t>ТВ-18П</t>
  </si>
  <si>
    <t> 9 / 18</t>
  </si>
  <si>
    <t>770х420х615</t>
  </si>
  <si>
    <t>ТВ-24П</t>
  </si>
  <si>
    <t>12 / 24</t>
  </si>
  <si>
    <t>ТВ-36П</t>
  </si>
  <si>
    <t>18/36</t>
  </si>
  <si>
    <t>950х490х725</t>
  </si>
  <si>
    <t>ТВ-42П</t>
  </si>
  <si>
    <t>ТТ2</t>
  </si>
  <si>
    <t>258*230*310</t>
  </si>
  <si>
    <t>ТТ3</t>
  </si>
  <si>
    <t>3,0 </t>
  </si>
  <si>
    <t>258х230х310</t>
  </si>
  <si>
    <t>ТТ3Т</t>
  </si>
  <si>
    <t>ТТ6</t>
  </si>
  <si>
    <t>3,0/6,0 </t>
  </si>
  <si>
    <t>305х265х340</t>
  </si>
  <si>
    <t>ТТ6Т</t>
  </si>
  <si>
    <t>ТТ9Т</t>
  </si>
  <si>
    <t>9/4,5</t>
  </si>
  <si>
    <t>370х300х380 </t>
  </si>
  <si>
    <t>ТТ12Т</t>
  </si>
  <si>
    <t>12 / 6</t>
  </si>
  <si>
    <t>500х300х380 </t>
  </si>
  <si>
    <t>ТТ15Т</t>
  </si>
  <si>
    <t>15/7,5</t>
  </si>
  <si>
    <t>590х340х440</t>
  </si>
  <si>
    <t>ТТ18Т</t>
  </si>
  <si>
    <t>18/ 6,0</t>
  </si>
  <si>
    <r>
      <t xml:space="preserve">    Серия BKX. </t>
    </r>
    <r>
      <rPr>
        <sz val="12"/>
        <rFont val="Times New Roman"/>
        <family val="1"/>
        <charset val="204"/>
      </rPr>
      <t xml:space="preserve"> Легкие сверхкомпактные пушки с металлокерамическим нагревательным элементом.</t>
    </r>
    <r>
      <rPr>
        <b/>
        <sz val="12"/>
        <color rgb="FFFF0000"/>
        <rFont val="Times New Roman"/>
        <family val="1"/>
        <charset val="204"/>
      </rPr>
      <t xml:space="preserve"> Хит продаж!</t>
    </r>
  </si>
  <si>
    <r>
      <rPr>
        <b/>
        <sz val="12"/>
        <rFont val="Times New Roman"/>
        <family val="1"/>
        <charset val="204"/>
      </rPr>
      <t>2</t>
    </r>
    <r>
      <rPr>
        <sz val="12"/>
        <color indexed="8"/>
        <rFont val="Times New Roman"/>
        <family val="1"/>
        <charset val="204"/>
      </rPr>
      <t xml:space="preserve"> / 1 / 0</t>
    </r>
  </si>
  <si>
    <r>
      <rPr>
        <b/>
        <sz val="12"/>
        <rFont val="Times New Roman"/>
        <family val="1"/>
        <charset val="204"/>
      </rPr>
      <t>3</t>
    </r>
    <r>
      <rPr>
        <sz val="12"/>
        <rFont val="Times New Roman"/>
        <family val="1"/>
        <charset val="204"/>
      </rPr>
      <t xml:space="preserve"> / 1,8 / 0</t>
    </r>
  </si>
  <si>
    <r>
      <rPr>
        <b/>
        <sz val="12"/>
        <color theme="1"/>
        <rFont val="Times New Roman"/>
        <family val="1"/>
        <charset val="204"/>
      </rPr>
      <t>5</t>
    </r>
    <r>
      <rPr>
        <sz val="12"/>
        <color theme="1"/>
        <rFont val="Times New Roman"/>
        <family val="1"/>
        <charset val="204"/>
      </rPr>
      <t xml:space="preserve"> / 2,5 / 0</t>
    </r>
  </si>
  <si>
    <r>
      <t xml:space="preserve">    Серия PE.</t>
    </r>
    <r>
      <rPr>
        <sz val="12"/>
        <rFont val="Times New Roman"/>
        <family val="1"/>
        <charset val="204"/>
      </rPr>
      <t xml:space="preserve">  Компактные и легкие пушки в круглом корпусе с регулировкой угла наклона</t>
    </r>
  </si>
  <si>
    <r>
      <rPr>
        <b/>
        <sz val="12"/>
        <color indexed="8"/>
        <rFont val="Times New Roman"/>
        <family val="1"/>
        <charset val="204"/>
      </rPr>
      <t>2</t>
    </r>
    <r>
      <rPr>
        <sz val="12"/>
        <color indexed="8"/>
        <rFont val="Times New Roman"/>
        <family val="1"/>
        <charset val="204"/>
      </rPr>
      <t xml:space="preserve"> / 1 / 0</t>
    </r>
  </si>
  <si>
    <r>
      <rPr>
        <b/>
        <sz val="12"/>
        <color indexed="8"/>
        <rFont val="Times New Roman"/>
        <family val="1"/>
        <charset val="204"/>
      </rPr>
      <t>3</t>
    </r>
    <r>
      <rPr>
        <sz val="12"/>
        <color indexed="8"/>
        <rFont val="Times New Roman"/>
        <family val="1"/>
        <charset val="204"/>
      </rPr>
      <t xml:space="preserve"> / 1,5 / 0</t>
    </r>
  </si>
  <si>
    <r>
      <rPr>
        <b/>
        <sz val="12"/>
        <color indexed="8"/>
        <rFont val="Times New Roman"/>
        <family val="1"/>
        <charset val="204"/>
      </rPr>
      <t>4,5</t>
    </r>
    <r>
      <rPr>
        <sz val="12"/>
        <color indexed="8"/>
        <rFont val="Times New Roman"/>
        <family val="1"/>
        <charset val="204"/>
      </rPr>
      <t xml:space="preserve"> / 3 / 0</t>
    </r>
  </si>
  <si>
    <r>
      <t xml:space="preserve">   Серии BKN.</t>
    </r>
    <r>
      <rPr>
        <sz val="12"/>
        <rFont val="Times New Roman"/>
        <family val="1"/>
        <charset val="204"/>
      </rPr>
      <t xml:space="preserve">  Сверхкомпактная тепловая пушка нового поколения в ударопрочном корпусе с антикоррозийным покрытием.</t>
    </r>
  </si>
  <si>
    <r>
      <t xml:space="preserve">    Серия PRORAB.  </t>
    </r>
    <r>
      <rPr>
        <sz val="12"/>
        <rFont val="Times New Roman"/>
        <family val="1"/>
        <charset val="204"/>
      </rPr>
      <t>Профессиональные производительные пушки в двойном круглом корпусе с регулировкой угла наклона</t>
    </r>
  </si>
  <si>
    <r>
      <rPr>
        <b/>
        <sz val="12"/>
        <color indexed="8"/>
        <rFont val="Times New Roman"/>
        <family val="1"/>
        <charset val="204"/>
      </rPr>
      <t>6</t>
    </r>
    <r>
      <rPr>
        <sz val="12"/>
        <color indexed="8"/>
        <rFont val="Times New Roman"/>
        <family val="1"/>
        <charset val="204"/>
      </rPr>
      <t xml:space="preserve"> / 4 / 0</t>
    </r>
  </si>
  <si>
    <r>
      <rPr>
        <b/>
        <sz val="12"/>
        <color indexed="8"/>
        <rFont val="Times New Roman"/>
        <family val="1"/>
        <charset val="204"/>
      </rPr>
      <t>9</t>
    </r>
    <r>
      <rPr>
        <sz val="12"/>
        <color indexed="8"/>
        <rFont val="Times New Roman"/>
        <family val="1"/>
        <charset val="204"/>
      </rPr>
      <t xml:space="preserve"> / 6 / 0</t>
    </r>
  </si>
  <si>
    <r>
      <rPr>
        <b/>
        <sz val="12"/>
        <color theme="1"/>
        <rFont val="Times New Roman"/>
        <family val="1"/>
        <charset val="204"/>
      </rPr>
      <t>15</t>
    </r>
    <r>
      <rPr>
        <sz val="12"/>
        <color theme="1"/>
        <rFont val="Times New Roman"/>
        <family val="1"/>
        <charset val="204"/>
      </rPr>
      <t xml:space="preserve"> / 7,5 / 0</t>
    </r>
  </si>
  <si>
    <r>
      <t xml:space="preserve">    Серия ME.</t>
    </r>
    <r>
      <rPr>
        <sz val="12"/>
        <rFont val="Times New Roman"/>
        <family val="1"/>
        <charset val="204"/>
      </rPr>
      <t xml:space="preserve">  Компактные и легкие пушки в прямоугольном корпусе</t>
    </r>
  </si>
  <si>
    <r>
      <t xml:space="preserve">    Серия MASTER.</t>
    </r>
    <r>
      <rPr>
        <sz val="12"/>
        <rFont val="Times New Roman"/>
        <family val="1"/>
        <charset val="204"/>
      </rPr>
      <t xml:space="preserve">  Профессиональные пушки в прямоугольном корпусе, мощные и функциональные</t>
    </r>
  </si>
  <si>
    <r>
      <rPr>
        <b/>
        <sz val="12"/>
        <color indexed="8"/>
        <rFont val="Times New Roman"/>
        <family val="1"/>
        <charset val="204"/>
      </rPr>
      <t>15</t>
    </r>
    <r>
      <rPr>
        <sz val="12"/>
        <color indexed="8"/>
        <rFont val="Times New Roman"/>
        <family val="1"/>
        <charset val="204"/>
      </rPr>
      <t xml:space="preserve"> / 7,5 / 0</t>
    </r>
  </si>
  <si>
    <r>
      <rPr>
        <b/>
        <sz val="12"/>
        <color indexed="8"/>
        <rFont val="Times New Roman"/>
        <family val="1"/>
        <charset val="204"/>
      </rPr>
      <t>24</t>
    </r>
    <r>
      <rPr>
        <sz val="12"/>
        <color indexed="8"/>
        <rFont val="Times New Roman"/>
        <family val="1"/>
        <charset val="204"/>
      </rPr>
      <t xml:space="preserve"> / 12 / 0</t>
    </r>
  </si>
  <si>
    <r>
      <rPr>
        <b/>
        <sz val="12"/>
        <color indexed="8"/>
        <rFont val="Times New Roman"/>
        <family val="1"/>
        <charset val="204"/>
      </rPr>
      <t>30</t>
    </r>
    <r>
      <rPr>
        <sz val="12"/>
        <color indexed="8"/>
        <rFont val="Times New Roman"/>
        <family val="1"/>
        <charset val="204"/>
      </rPr>
      <t xml:space="preserve"> / 15 /</t>
    </r>
    <r>
      <rPr>
        <b/>
        <sz val="12"/>
        <color indexed="8"/>
        <rFont val="Times New Roman"/>
        <family val="1"/>
        <charset val="204"/>
      </rPr>
      <t xml:space="preserve"> </t>
    </r>
    <r>
      <rPr>
        <sz val="12"/>
        <color indexed="8"/>
        <rFont val="Times New Roman"/>
        <family val="1"/>
        <charset val="204"/>
      </rPr>
      <t>0</t>
    </r>
  </si>
  <si>
    <r>
      <rPr>
        <b/>
        <sz val="12"/>
        <color theme="1"/>
        <rFont val="Times New Roman"/>
        <family val="1"/>
        <charset val="204"/>
      </rPr>
      <t>36</t>
    </r>
    <r>
      <rPr>
        <sz val="12"/>
        <color theme="1"/>
        <rFont val="Times New Roman"/>
        <family val="1"/>
        <charset val="204"/>
      </rPr>
      <t xml:space="preserve"> / 18 / 0</t>
    </r>
  </si>
  <si>
    <r>
      <t xml:space="preserve">    </t>
    </r>
    <r>
      <rPr>
        <sz val="12"/>
        <rFont val="Times New Roman"/>
        <family val="1"/>
        <charset val="204"/>
      </rPr>
      <t xml:space="preserve"> </t>
    </r>
    <r>
      <rPr>
        <b/>
        <sz val="12"/>
        <rFont val="Times New Roman"/>
        <family val="1"/>
        <charset val="204"/>
      </rPr>
      <t>Пушки Теплотех</t>
    </r>
    <r>
      <rPr>
        <sz val="12"/>
        <rFont val="Times New Roman"/>
        <family val="1"/>
        <charset val="204"/>
      </rPr>
      <t>.универсальные тепловентиляторы, которые используются для обогрева различных типов помещений.</t>
    </r>
  </si>
  <si>
    <r>
      <t xml:space="preserve">    </t>
    </r>
    <r>
      <rPr>
        <sz val="12"/>
        <rFont val="Times New Roman"/>
        <family val="1"/>
        <charset val="204"/>
      </rPr>
      <t xml:space="preserve"> </t>
    </r>
    <r>
      <rPr>
        <b/>
        <sz val="12"/>
        <rFont val="Times New Roman"/>
        <family val="1"/>
        <charset val="204"/>
      </rPr>
      <t xml:space="preserve">Пушки Профтепло мобильны и удобны в эксплуатации, не требуют дополнительного вида топлива, кроме электричества. </t>
    </r>
  </si>
  <si>
    <t xml:space="preserve"> Газовые тепловые пушки</t>
  </si>
  <si>
    <t>Производительность, 
м3/ч</t>
  </si>
  <si>
    <t>Расход топлива, кг/ч</t>
  </si>
  <si>
    <t>Время работы, ч
стандартный баллон 27 л</t>
  </si>
  <si>
    <t>Вес, 
кг</t>
  </si>
  <si>
    <t>Габариты ШхВхГ, мм</t>
  </si>
  <si>
    <t xml:space="preserve"> BHG-10M</t>
  </si>
  <si>
    <t>460х282х186</t>
  </si>
  <si>
    <t xml:space="preserve"> BHG-20M</t>
  </si>
  <si>
    <t xml:space="preserve"> BHG-10</t>
  </si>
  <si>
    <t>440x290x186</t>
  </si>
  <si>
    <t xml:space="preserve"> BHG-20</t>
  </si>
  <si>
    <t>1,1...1,7</t>
  </si>
  <si>
    <t>13,6...8,8</t>
  </si>
  <si>
    <t xml:space="preserve"> BHG-40</t>
  </si>
  <si>
    <t>1,1...3,3</t>
  </si>
  <si>
    <t>13,6...4,6</t>
  </si>
  <si>
    <t>597х 315х214</t>
  </si>
  <si>
    <t xml:space="preserve"> BHG-60</t>
  </si>
  <si>
    <t>2,2...5</t>
  </si>
  <si>
    <t>6,6...2,9</t>
  </si>
  <si>
    <t>700х270х405</t>
  </si>
  <si>
    <t xml:space="preserve"> BHG-85</t>
  </si>
  <si>
    <t>2,2...6,6</t>
  </si>
  <si>
    <t>6,6...2,1</t>
  </si>
  <si>
    <t>800х270х405</t>
  </si>
  <si>
    <t xml:space="preserve"> Дизельные тепловые пушки</t>
  </si>
  <si>
    <t>Производи-тельность, 
м3/ч</t>
  </si>
  <si>
    <t>Объем бака, л</t>
  </si>
  <si>
    <t>Время работы с макс. мощностью, ч</t>
  </si>
  <si>
    <t>Способ подачи топлива</t>
  </si>
  <si>
    <t xml:space="preserve"> BHDP-10</t>
  </si>
  <si>
    <t>компрессор</t>
  </si>
  <si>
    <t>680х400х280</t>
  </si>
  <si>
    <t xml:space="preserve"> BHDP-20</t>
  </si>
  <si>
    <t xml:space="preserve"> BHDP-30</t>
  </si>
  <si>
    <t>770х440х310</t>
  </si>
  <si>
    <t xml:space="preserve"> BHDP-50</t>
  </si>
  <si>
    <t>860х460х380</t>
  </si>
  <si>
    <t xml:space="preserve"> BHDP-100</t>
  </si>
  <si>
    <t>насос</t>
  </si>
  <si>
    <t>1215х705х505</t>
  </si>
  <si>
    <t xml:space="preserve"> BHDN-20</t>
  </si>
  <si>
    <t>890x675x440</t>
  </si>
  <si>
    <t xml:space="preserve"> BHDN-30</t>
  </si>
  <si>
    <t>1110x670х500</t>
  </si>
  <si>
    <t xml:space="preserve"> BHDN-50</t>
  </si>
  <si>
    <t>1220x800x500</t>
  </si>
  <si>
    <t xml:space="preserve"> BHDN-80</t>
  </si>
  <si>
    <t>F-2000DH</t>
  </si>
  <si>
    <t>789*329*406</t>
  </si>
  <si>
    <t>F-3000DH</t>
  </si>
  <si>
    <t>999*566*663</t>
  </si>
  <si>
    <t>F-5000DH</t>
  </si>
  <si>
    <t>1035*566*663</t>
  </si>
  <si>
    <t>F-6000DH</t>
  </si>
  <si>
    <t>ОПТ, тенге</t>
  </si>
  <si>
    <t>ДК-13П</t>
  </si>
  <si>
    <t>356*432*812</t>
  </si>
  <si>
    <t>ДК-14ПК</t>
  </si>
  <si>
    <t xml:space="preserve"> 730*285*480</t>
  </si>
  <si>
    <t>ДК-15П</t>
  </si>
  <si>
    <t>762*305*381</t>
  </si>
  <si>
    <t>ДК-20П</t>
  </si>
  <si>
    <t>762х305х381</t>
  </si>
  <si>
    <t xml:space="preserve">ДК-21Н </t>
  </si>
  <si>
    <t>с отводом</t>
  </si>
  <si>
    <t>1050*425*605</t>
  </si>
  <si>
    <t>ДК-30П</t>
  </si>
  <si>
    <t>ДК-36П</t>
  </si>
  <si>
    <t>991*584*660</t>
  </si>
  <si>
    <t xml:space="preserve">ДК-63П </t>
  </si>
  <si>
    <t>1092х610х660</t>
  </si>
  <si>
    <r>
      <t xml:space="preserve">  Серия BHG-M.</t>
    </r>
    <r>
      <rPr>
        <sz val="12"/>
        <rFont val="Times New Roman"/>
        <family val="1"/>
        <charset val="204"/>
      </rPr>
      <t xml:space="preserve">  Газовые тепловые пушки профессиональной серии, эксклюзивный дизайн Ballu</t>
    </r>
  </si>
  <si>
    <r>
      <t xml:space="preserve">    Серия BHG.  </t>
    </r>
    <r>
      <rPr>
        <sz val="12"/>
        <rFont val="Times New Roman"/>
        <family val="1"/>
        <charset val="204"/>
      </rPr>
      <t>Эффективные газовые тепловые пушки профессиональной серии</t>
    </r>
  </si>
  <si>
    <r>
      <t xml:space="preserve">    Серия TUNDRA прямой нагрев. </t>
    </r>
    <r>
      <rPr>
        <sz val="12"/>
        <rFont val="Times New Roman"/>
        <family val="1"/>
        <charset val="204"/>
      </rPr>
      <t xml:space="preserve"> Надежные профессиональные дизельные тепловые пушки</t>
    </r>
  </si>
  <si>
    <r>
      <t xml:space="preserve">   Серия TUNDRA </t>
    </r>
    <r>
      <rPr>
        <b/>
        <sz val="12"/>
        <color rgb="FFFF0000"/>
        <rFont val="Times New Roman"/>
        <family val="1"/>
        <charset val="204"/>
      </rPr>
      <t>НЕ</t>
    </r>
    <r>
      <rPr>
        <b/>
        <sz val="12"/>
        <rFont val="Times New Roman"/>
        <family val="1"/>
        <charset val="204"/>
      </rPr>
      <t xml:space="preserve">прямой нагрев.  </t>
    </r>
    <r>
      <rPr>
        <sz val="12"/>
        <rFont val="Times New Roman"/>
        <family val="1"/>
        <charset val="204"/>
      </rPr>
      <t xml:space="preserve">Дизельные пушки с высокоэффективным </t>
    </r>
    <r>
      <rPr>
        <b/>
        <sz val="12"/>
        <color rgb="FFFF0000"/>
        <rFont val="Times New Roman"/>
        <family val="1"/>
        <charset val="204"/>
      </rPr>
      <t>трёхходовым</t>
    </r>
    <r>
      <rPr>
        <sz val="12"/>
        <rFont val="Times New Roman"/>
        <family val="1"/>
        <charset val="204"/>
      </rPr>
      <t xml:space="preserve"> теплообменником</t>
    </r>
  </si>
  <si>
    <t xml:space="preserve"> Тепловые пушки Профтепло </t>
  </si>
  <si>
    <t>Электрические инфракрасные обогреватели</t>
  </si>
  <si>
    <t>Мощность, кВт</t>
  </si>
  <si>
    <t xml:space="preserve"> BIH-СМ-0.6</t>
  </si>
  <si>
    <t>Самая популярная серия панельных ИК обогревателей. Комплектуются удобными поворотными кронштейнами для монтажа на стену или потолок. Гарантия 3 года</t>
  </si>
  <si>
    <t>885х40х130</t>
  </si>
  <si>
    <t xml:space="preserve"> BIH-СМ-0.8</t>
  </si>
  <si>
    <t>1120х40х130</t>
  </si>
  <si>
    <t xml:space="preserve"> BIH-СМ-1.0</t>
  </si>
  <si>
    <t>1365х40х130</t>
  </si>
  <si>
    <t xml:space="preserve"> BIH-СМ-2.0</t>
  </si>
  <si>
    <t>1365х40х255</t>
  </si>
  <si>
    <t xml:space="preserve"> BIH-AP4-1.0-B</t>
  </si>
  <si>
    <t xml:space="preserve"> BIH-AP4-2.0-B</t>
  </si>
  <si>
    <t xml:space="preserve"> BIH-APL-0.6</t>
  </si>
  <si>
    <t>Обновленная серия панельных ИК обогревателей сезона 2016-17. Подвес на потолок, комплект для монтажа в комплекте. Гарантия 2 года</t>
  </si>
  <si>
    <t>820х40х130</t>
  </si>
  <si>
    <t xml:space="preserve"> BIH-APL-0.8</t>
  </si>
  <si>
    <t xml:space="preserve"> BIH-APL-1.0</t>
  </si>
  <si>
    <t xml:space="preserve"> BIH-APL-2.0</t>
  </si>
  <si>
    <t xml:space="preserve"> BIH-AP4-0.6</t>
  </si>
  <si>
    <t xml:space="preserve"> BIH-AP4-0.8</t>
  </si>
  <si>
    <t>1060х40х130</t>
  </si>
  <si>
    <t xml:space="preserve"> BIH-AP4-1.0</t>
  </si>
  <si>
    <t>1300х40х130</t>
  </si>
  <si>
    <t xml:space="preserve"> BIH-AP4-2.0</t>
  </si>
  <si>
    <t>1300х40х255</t>
  </si>
  <si>
    <t xml:space="preserve"> BIH-AP4-3.0</t>
  </si>
  <si>
    <t>Промышленное исполнение, усиленные кронштейны</t>
  </si>
  <si>
    <t>1670х70х410</t>
  </si>
  <si>
    <t xml:space="preserve"> BIH-AP4-0.6-W</t>
  </si>
  <si>
    <t xml:space="preserve"> BIH-AP4-0.8-W</t>
  </si>
  <si>
    <t xml:space="preserve"> BIH-AP4-1.0-W</t>
  </si>
  <si>
    <t>Роз., тенге</t>
  </si>
  <si>
    <t xml:space="preserve"> BIH-T-1.0</t>
  </si>
  <si>
    <t>Декоративная защитная решетка, отражатель из жаропрочной нержавеющей стали. Эффективны даже на ветру и морозе.</t>
  </si>
  <si>
    <t>935х45х110</t>
  </si>
  <si>
    <t xml:space="preserve"> BIH-T-1.5</t>
  </si>
  <si>
    <t>1360х45х110</t>
  </si>
  <si>
    <t xml:space="preserve"> BIH-T-2.0</t>
  </si>
  <si>
    <t>1785х45х110</t>
  </si>
  <si>
    <t xml:space="preserve"> BIH-T-3.0</t>
  </si>
  <si>
    <t>Усиленная рама с встроенными кронштейнами, отражатель из жаропрочной нержавеющей стали.  Эффективны даже на ветру и морозе.</t>
  </si>
  <si>
    <t>935х60х305</t>
  </si>
  <si>
    <t xml:space="preserve"> BIH-T-4.5</t>
  </si>
  <si>
    <t>1360х60х305</t>
  </si>
  <si>
    <t xml:space="preserve"> BIH-T-6.0</t>
  </si>
  <si>
    <t>1785х60х305</t>
  </si>
  <si>
    <t xml:space="preserve"> BIH-S2-0.3</t>
  </si>
  <si>
    <t>Текстура поверхности сочетается с любыми панелями. Встроенный защитный термостат. Гарантия 5 лет</t>
  </si>
  <si>
    <t>592х592х53</t>
  </si>
  <si>
    <t xml:space="preserve"> BIH-S2-0.6</t>
  </si>
  <si>
    <t xml:space="preserve"> BIH-LW-1.5</t>
  </si>
  <si>
    <t>3 режима мощности, поворотный кронштейн для крепления к стене в комплекте, сетевая вилка</t>
  </si>
  <si>
    <t>560х165х120</t>
  </si>
  <si>
    <t xml:space="preserve"> BIH-L-2.0</t>
  </si>
  <si>
    <t>Встроенный терморегулятор, отражатель с оребре-  нием, хромированная защитная решетка,  поворотные кронштейны, сетевая вилка. Гарантия 2 года</t>
  </si>
  <si>
    <t>740х180х90</t>
  </si>
  <si>
    <t xml:space="preserve"> BIH-L-3.0</t>
  </si>
  <si>
    <t>940х180х90</t>
  </si>
  <si>
    <t xml:space="preserve"> BIH-LS-210</t>
  </si>
  <si>
    <t>Стальной телескопический штатив высотой до 2,1 м</t>
  </si>
  <si>
    <t>115х1240х115</t>
  </si>
  <si>
    <t>BMT-2</t>
  </si>
  <si>
    <t>10 (16*) А</t>
  </si>
  <si>
    <t>Термостат BMT-2Универсальная модель BMT-2 для любых однофазных ИК обогревателей;
Широкий диапазон регулировки +5…+30°С;
Режим Антизамерзания;
Максимальный ток коммутации 16 А (10A*);
Индикация работы;</t>
  </si>
  <si>
    <t>83x83x38</t>
  </si>
  <si>
    <r>
      <t xml:space="preserve">    Серия BIH-СМ.</t>
    </r>
    <r>
      <rPr>
        <sz val="12"/>
        <rFont val="Times New Roman"/>
        <family val="1"/>
        <charset val="204"/>
      </rPr>
      <t xml:space="preserve">  Универсальные панельные ИК обогреватели. </t>
    </r>
    <r>
      <rPr>
        <b/>
        <sz val="12"/>
        <color rgb="FFFF0000"/>
        <rFont val="Times New Roman"/>
        <family val="1"/>
        <charset val="204"/>
      </rPr>
      <t>Хит продаж!</t>
    </r>
  </si>
  <si>
    <r>
      <t xml:space="preserve">    Серия BIH-AP4.</t>
    </r>
    <r>
      <rPr>
        <sz val="12"/>
        <color rgb="FFFF0000"/>
        <rFont val="Times New Roman"/>
        <family val="1"/>
        <charset val="204"/>
      </rPr>
      <t xml:space="preserve"> Инфракрасные панельные обогреватели </t>
    </r>
    <r>
      <rPr>
        <b/>
        <sz val="12"/>
        <color rgb="FFFF0000"/>
        <rFont val="Times New Roman"/>
        <family val="1"/>
        <charset val="204"/>
      </rPr>
      <t>повышенной эффективности</t>
    </r>
  </si>
  <si>
    <r>
      <t xml:space="preserve">Чёрные </t>
    </r>
    <r>
      <rPr>
        <sz val="12"/>
        <rFont val="Times New Roman"/>
        <family val="1"/>
        <charset val="204"/>
      </rPr>
      <t xml:space="preserve">панели, </t>
    </r>
    <r>
      <rPr>
        <b/>
        <sz val="12"/>
        <color rgb="FFFF0000"/>
        <rFont val="Times New Roman"/>
        <family val="1"/>
        <charset val="204"/>
      </rPr>
      <t>корпус из зеркальной нержавеющей стали</t>
    </r>
    <r>
      <rPr>
        <sz val="12"/>
        <color indexed="8"/>
        <rFont val="Times New Roman"/>
        <family val="1"/>
        <charset val="204"/>
      </rPr>
      <t>, универсальные поворотные кронштейны. Интерьерное решение. Гарантия 3 года</t>
    </r>
  </si>
  <si>
    <r>
      <t xml:space="preserve">    Серия BIH-</t>
    </r>
    <r>
      <rPr>
        <b/>
        <sz val="12"/>
        <color rgb="FFFF0000"/>
        <rFont val="Times New Roman"/>
        <family val="1"/>
        <charset val="204"/>
      </rPr>
      <t>APL</t>
    </r>
    <r>
      <rPr>
        <b/>
        <sz val="12"/>
        <rFont val="Times New Roman"/>
        <family val="1"/>
        <charset val="204"/>
      </rPr>
      <t xml:space="preserve">. </t>
    </r>
    <r>
      <rPr>
        <sz val="12"/>
        <rFont val="Times New Roman"/>
        <family val="1"/>
        <charset val="204"/>
      </rPr>
      <t xml:space="preserve"> Новинка сезона 2016-17. Универсальные панельные ИК обогреватели</t>
    </r>
  </si>
  <si>
    <r>
      <t xml:space="preserve">    Серия BIH-</t>
    </r>
    <r>
      <rPr>
        <b/>
        <sz val="12"/>
        <color rgb="FFFF0000"/>
        <rFont val="Times New Roman"/>
        <family val="1"/>
        <charset val="204"/>
      </rPr>
      <t>AP4</t>
    </r>
    <r>
      <rPr>
        <b/>
        <sz val="12"/>
        <rFont val="Times New Roman"/>
        <family val="1"/>
        <charset val="204"/>
      </rPr>
      <t>.</t>
    </r>
    <r>
      <rPr>
        <sz val="12"/>
        <rFont val="Times New Roman"/>
        <family val="1"/>
        <charset val="204"/>
      </rPr>
      <t xml:space="preserve">  Новинка сезона 2016-17. Профессиональные панельные ИК обогреватели в </t>
    </r>
    <r>
      <rPr>
        <b/>
        <sz val="12"/>
        <color rgb="FFFF0000"/>
        <rFont val="Times New Roman"/>
        <family val="1"/>
        <charset val="204"/>
      </rPr>
      <t>серебристом</t>
    </r>
    <r>
      <rPr>
        <sz val="12"/>
        <rFont val="Times New Roman"/>
        <family val="1"/>
        <charset val="204"/>
      </rPr>
      <t xml:space="preserve"> корпусе</t>
    </r>
  </si>
  <si>
    <r>
      <t xml:space="preserve">Новое поколение ИК обогревателей. Пылевлагозащищенное исполнение IP54, поворотные кронштейны, ещё более компактные размеры. </t>
    </r>
    <r>
      <rPr>
        <b/>
        <sz val="12"/>
        <color rgb="FFFF0000"/>
        <rFont val="Times New Roman"/>
        <family val="1"/>
        <charset val="204"/>
      </rPr>
      <t>Корпус серебристого цвета с элементами из нержавеющей стали</t>
    </r>
    <r>
      <rPr>
        <sz val="12"/>
        <color indexed="8"/>
        <rFont val="Times New Roman"/>
        <family val="1"/>
        <charset val="204"/>
      </rPr>
      <t>. Гарантия 3 года</t>
    </r>
  </si>
  <si>
    <r>
      <t xml:space="preserve">    Серия BIH-</t>
    </r>
    <r>
      <rPr>
        <b/>
        <sz val="12"/>
        <color rgb="FFFF0000"/>
        <rFont val="Times New Roman"/>
        <family val="1"/>
        <charset val="204"/>
      </rPr>
      <t>AP4-W</t>
    </r>
    <r>
      <rPr>
        <b/>
        <sz val="12"/>
        <rFont val="Times New Roman"/>
        <family val="1"/>
        <charset val="204"/>
      </rPr>
      <t>.</t>
    </r>
    <r>
      <rPr>
        <sz val="12"/>
        <rFont val="Times New Roman"/>
        <family val="1"/>
        <charset val="204"/>
      </rPr>
      <t xml:space="preserve">  Новинка сезона 2016-17. Профессиональные панельные ИК обогреватели в </t>
    </r>
    <r>
      <rPr>
        <b/>
        <sz val="12"/>
        <color rgb="FFFF0000"/>
        <rFont val="Times New Roman"/>
        <family val="1"/>
        <charset val="204"/>
      </rPr>
      <t xml:space="preserve">белом </t>
    </r>
    <r>
      <rPr>
        <sz val="12"/>
        <rFont val="Times New Roman"/>
        <family val="1"/>
        <charset val="204"/>
      </rPr>
      <t>корпусе</t>
    </r>
  </si>
  <si>
    <r>
      <t xml:space="preserve">Новое поколение ИК обогревателей. Пылевлагозащищенное исполнение IP54, поворотные кронштейны, ещё более компактные размеры. </t>
    </r>
    <r>
      <rPr>
        <b/>
        <sz val="12"/>
        <color rgb="FFFF0000"/>
        <rFont val="Times New Roman"/>
        <family val="1"/>
        <charset val="204"/>
      </rPr>
      <t>Корпус белого цвета</t>
    </r>
    <r>
      <rPr>
        <sz val="12"/>
        <color indexed="8"/>
        <rFont val="Times New Roman"/>
        <family val="1"/>
        <charset val="204"/>
      </rPr>
      <t>. Гарантия 3 года.</t>
    </r>
  </si>
  <si>
    <r>
      <t xml:space="preserve">    Серия BIH-T.  </t>
    </r>
    <r>
      <rPr>
        <sz val="12"/>
        <rFont val="Times New Roman"/>
        <family val="1"/>
        <charset val="204"/>
      </rPr>
      <t>Мощные ИК обогреватели с открытыми ТЭНами из нержавеющей стали</t>
    </r>
  </si>
  <si>
    <r>
      <t xml:space="preserve">    Серия BIH-S2.  </t>
    </r>
    <r>
      <rPr>
        <sz val="12"/>
        <rFont val="Times New Roman"/>
        <family val="1"/>
        <charset val="204"/>
      </rPr>
      <t>ИК обогреватели для монтажа в подвесной потолок</t>
    </r>
  </si>
  <si>
    <r>
      <t xml:space="preserve">    Серия BIH-LW.  </t>
    </r>
    <r>
      <rPr>
        <sz val="12"/>
        <rFont val="Times New Roman"/>
        <family val="1"/>
        <charset val="204"/>
      </rPr>
      <t>Новинка сезона 2016-17. Компактный ламповый ИК обогреватель</t>
    </r>
  </si>
  <si>
    <r>
      <t>1,5</t>
    </r>
    <r>
      <rPr>
        <sz val="12"/>
        <color indexed="8"/>
        <rFont val="Times New Roman"/>
        <family val="1"/>
        <charset val="204"/>
      </rPr>
      <t xml:space="preserve"> / 1 / 0,5</t>
    </r>
  </si>
  <si>
    <r>
      <t xml:space="preserve">    Серия BIH-L.  </t>
    </r>
    <r>
      <rPr>
        <sz val="12"/>
        <rFont val="Times New Roman"/>
        <family val="1"/>
        <charset val="204"/>
      </rPr>
      <t xml:space="preserve">Универсальные ламповые ИК обогреватели со встроенным терморегулятором. </t>
    </r>
    <r>
      <rPr>
        <b/>
        <sz val="12"/>
        <color rgb="FFFF0000"/>
        <rFont val="Times New Roman"/>
        <family val="1"/>
        <charset val="204"/>
      </rPr>
      <t>Хит продаж!</t>
    </r>
  </si>
  <si>
    <t xml:space="preserve"> Газовые инфракрасные обогреватели</t>
  </si>
  <si>
    <t>Площадь обогрева, м2</t>
  </si>
  <si>
    <t>Розжиг</t>
  </si>
  <si>
    <t>Розница тенге</t>
  </si>
  <si>
    <t xml:space="preserve"> BIGH-3</t>
  </si>
  <si>
    <t>ручной</t>
  </si>
  <si>
    <t>Изменение угла наклона. Для обогрева и приготовления пищи. Работает на пропане и метане!</t>
  </si>
  <si>
    <t>225х215х221</t>
  </si>
  <si>
    <t xml:space="preserve"> BIGH-4</t>
  </si>
  <si>
    <t>20-60</t>
  </si>
  <si>
    <t>Регулировка мощности. Разборный</t>
  </si>
  <si>
    <t>338×372×278</t>
  </si>
  <si>
    <t>Розница   тенге</t>
  </si>
  <si>
    <t xml:space="preserve"> BIGH-55</t>
  </si>
  <si>
    <t>пьезо</t>
  </si>
  <si>
    <t>Двойной обогрев - направленными ИК лучами и с помощью конвекции. Три ступени мощности. Многоступенчатая система безопасности.</t>
  </si>
  <si>
    <t>400х760х300</t>
  </si>
  <si>
    <t xml:space="preserve"> BIGH-55H</t>
  </si>
  <si>
    <t>Модель  BIGH-55 с встроенным электрическим кварцевым ИК обогревателем мощностью 1,5 кВт</t>
  </si>
  <si>
    <t xml:space="preserve"> BIGH-55F</t>
  </si>
  <si>
    <t>Модель BIGH-55 с встроенным тепловентилятором 1,5 кВт</t>
  </si>
  <si>
    <t xml:space="preserve"> BOGH-15</t>
  </si>
  <si>
    <t>до 13 кВт</t>
  </si>
  <si>
    <t>в радиусе
3 м</t>
  </si>
  <si>
    <t>электро-
пьезо</t>
  </si>
  <si>
    <t>Для уличных кафе, веранд ресторанов, гостиниц и домов отдыха, загородных домов. Встроенные ролики. Дожигатель оставляет колбу прозрачной и даёт +3 кВт тепла!</t>
  </si>
  <si>
    <t>2200х
630х580</t>
  </si>
  <si>
    <t xml:space="preserve"> BOGH-15E</t>
  </si>
  <si>
    <t>С пульта ДУ</t>
  </si>
  <si>
    <t>Удобное дистанционное включение/выключение и регулировка мощности нагрева (высоты пламени)</t>
  </si>
  <si>
    <t>Для размещения посуды, пепельниц. Сборка менее 10 минут! Сталь с полимерным антикоррозийным покрытием.</t>
  </si>
  <si>
    <t>905х125х780</t>
  </si>
  <si>
    <t>Нержавеющая зеркальная полированная сталь</t>
  </si>
  <si>
    <t xml:space="preserve"> Чехол BOGH-P </t>
  </si>
  <si>
    <t>Чехол защитный для уличных газовых обогревателей BOGH-14 / 14E</t>
  </si>
  <si>
    <t>New</t>
  </si>
  <si>
    <t xml:space="preserve"> Рекламная
 поверхность</t>
  </si>
  <si>
    <t>Рекламная магнитная поверхность с индивид дизайном клиента. Размещение рекламы партнёров - прибор окупается меньше, чем за год и начинает приносить прибыль!</t>
  </si>
  <si>
    <t>575х840</t>
  </si>
  <si>
    <t xml:space="preserve"> Грифельная
 поверхность</t>
  </si>
  <si>
    <t>Грифельная поверхность с возможностью нанесения надписей мелом. Идеально для кафе и ресторанов!</t>
  </si>
  <si>
    <t xml:space="preserve"> Колба</t>
  </si>
  <si>
    <t>90х1450</t>
  </si>
  <si>
    <t>Запасная колба из жаропрочного боросиликатного стекла,устойчивого к перепадам температур до 220°С</t>
  </si>
  <si>
    <r>
      <t xml:space="preserve">    Серия Compact.</t>
    </r>
    <r>
      <rPr>
        <sz val="12"/>
        <rFont val="Times New Roman"/>
        <family val="1"/>
        <charset val="204"/>
      </rPr>
      <t xml:space="preserve">  Компактные газовые ИК обогреватели для открытых площадок</t>
    </r>
  </si>
  <si>
    <r>
      <t>4,5</t>
    </r>
    <r>
      <rPr>
        <sz val="12"/>
        <color indexed="8"/>
        <rFont val="Times New Roman"/>
        <family val="1"/>
        <charset val="204"/>
      </rPr>
      <t>…3</t>
    </r>
  </si>
  <si>
    <r>
      <t xml:space="preserve">    Серия Galaxy. </t>
    </r>
    <r>
      <rPr>
        <sz val="12"/>
        <rFont val="Times New Roman"/>
        <family val="1"/>
        <charset val="204"/>
      </rPr>
      <t xml:space="preserve"> Газовые ИК обогреватели для направленного обогрева в любых, в том числе жилых, помещениях</t>
    </r>
  </si>
  <si>
    <r>
      <t xml:space="preserve">4,2 </t>
    </r>
    <r>
      <rPr>
        <sz val="12"/>
        <color indexed="8"/>
        <rFont val="Times New Roman"/>
        <family val="1"/>
        <charset val="204"/>
      </rPr>
      <t>/ 2,9
/ 1,5</t>
    </r>
  </si>
  <si>
    <r>
      <rPr>
        <b/>
        <sz val="12"/>
        <rFont val="Times New Roman"/>
        <family val="1"/>
        <charset val="204"/>
      </rPr>
      <t xml:space="preserve">    Серия Glace.</t>
    </r>
    <r>
      <rPr>
        <sz val="12"/>
        <rFont val="Times New Roman"/>
        <family val="1"/>
        <charset val="204"/>
      </rPr>
      <t xml:space="preserve">  Уличный газовый инфракрасный обогреватель PLATINUM SERIES</t>
    </r>
  </si>
  <si>
    <r>
      <t>*При температуре воздуха +10</t>
    </r>
    <r>
      <rPr>
        <vertAlign val="superscript"/>
        <sz val="12"/>
        <color indexed="8"/>
        <rFont val="Times New Roman"/>
        <family val="1"/>
        <charset val="204"/>
      </rPr>
      <t>о</t>
    </r>
    <r>
      <rPr>
        <sz val="12"/>
        <color indexed="8"/>
        <rFont val="Times New Roman"/>
        <family val="1"/>
        <charset val="204"/>
      </rPr>
      <t xml:space="preserve">С, обогреватель способен повысить температуру до +25 </t>
    </r>
    <r>
      <rPr>
        <vertAlign val="superscript"/>
        <sz val="12"/>
        <color indexed="8"/>
        <rFont val="Times New Roman"/>
        <family val="1"/>
        <charset val="204"/>
      </rPr>
      <t>о</t>
    </r>
    <r>
      <rPr>
        <sz val="12"/>
        <color indexed="8"/>
        <rFont val="Times New Roman"/>
        <family val="1"/>
        <charset val="204"/>
      </rPr>
      <t>С на площади до 10м</t>
    </r>
    <r>
      <rPr>
        <vertAlign val="superscript"/>
        <sz val="12"/>
        <color indexed="8"/>
        <rFont val="Times New Roman"/>
        <family val="1"/>
        <charset val="204"/>
      </rPr>
      <t>2</t>
    </r>
  </si>
  <si>
    <t>Столик BOGH-TS (нерж. сталь)</t>
  </si>
  <si>
    <t>Столик BOGH-T(полим. покрытие)</t>
  </si>
  <si>
    <t xml:space="preserve"> Компактные электрические тепловые завесы (высота установки до 2,5 м)</t>
  </si>
  <si>
    <t>Высота установки, м</t>
  </si>
  <si>
    <t>Управление</t>
  </si>
  <si>
    <t xml:space="preserve"> BHC-CE-3</t>
  </si>
  <si>
    <t>до 2,5</t>
  </si>
  <si>
    <t>на корпусе</t>
  </si>
  <si>
    <t xml:space="preserve"> BHC-CE-3T</t>
  </si>
  <si>
    <t xml:space="preserve"> BHC-L06-S03</t>
  </si>
  <si>
    <t xml:space="preserve"> BHC-L08-S05</t>
  </si>
  <si>
    <t xml:space="preserve"> BHC-L10-S06 (BRC-E)</t>
  </si>
  <si>
    <t>пульт BRC с терморегу-лятором</t>
  </si>
  <si>
    <t xml:space="preserve"> BHC-L15-S09 (BRC-E)</t>
  </si>
  <si>
    <t xml:space="preserve"> BHC-L08-S05-М</t>
  </si>
  <si>
    <t xml:space="preserve"> BHC-L10-S06-М (BRC-E)</t>
  </si>
  <si>
    <t xml:space="preserve"> BHC-L15-S09-М (BRC-E)</t>
  </si>
  <si>
    <t xml:space="preserve"> BHC-L08-T03</t>
  </si>
  <si>
    <t>Тип</t>
  </si>
  <si>
    <t>Диапазон установки температур</t>
  </si>
  <si>
    <t>Точность термостата</t>
  </si>
  <si>
    <t>Ток коммутации</t>
  </si>
  <si>
    <t>опт.</t>
  </si>
  <si>
    <t>Роз.</t>
  </si>
  <si>
    <t xml:space="preserve"> Стандартный пульт</t>
  </si>
  <si>
    <t>механический</t>
  </si>
  <si>
    <t>+10…30 °C</t>
  </si>
  <si>
    <t>2...3 °C</t>
  </si>
  <si>
    <t>2 А</t>
  </si>
  <si>
    <t xml:space="preserve"> Пульт BRC</t>
  </si>
  <si>
    <t>электронный</t>
  </si>
  <si>
    <t>+5…30 °C</t>
  </si>
  <si>
    <t>0,5 °C</t>
  </si>
  <si>
    <t>10 А</t>
  </si>
  <si>
    <r>
      <t xml:space="preserve">    Серия S1.</t>
    </r>
    <r>
      <rPr>
        <sz val="12"/>
        <rFont val="Times New Roman"/>
        <family val="1"/>
        <charset val="204"/>
      </rPr>
      <t xml:space="preserve">  Новинка сезона 2016-17. Компактные завесы с оптимальными характеристиками</t>
    </r>
  </si>
  <si>
    <r>
      <rPr>
        <b/>
        <sz val="12"/>
        <color indexed="8"/>
        <rFont val="Times New Roman"/>
        <family val="1"/>
        <charset val="204"/>
      </rPr>
      <t>3</t>
    </r>
    <r>
      <rPr>
        <sz val="12"/>
        <color indexed="8"/>
        <rFont val="Times New Roman"/>
        <family val="1"/>
        <charset val="204"/>
      </rPr>
      <t xml:space="preserve"> / 1,5</t>
    </r>
  </si>
  <si>
    <r>
      <rPr>
        <b/>
        <sz val="12"/>
        <color indexed="8"/>
        <rFont val="Times New Roman"/>
        <family val="1"/>
        <charset val="204"/>
      </rPr>
      <t>505</t>
    </r>
    <r>
      <rPr>
        <sz val="12"/>
        <color indexed="8"/>
        <rFont val="Times New Roman"/>
        <family val="1"/>
        <charset val="204"/>
      </rPr>
      <t>х190х135</t>
    </r>
  </si>
  <si>
    <r>
      <t xml:space="preserve">на корпусе+ </t>
    </r>
    <r>
      <rPr>
        <b/>
        <sz val="12"/>
        <color rgb="FFFF0000"/>
        <rFont val="Times New Roman"/>
        <family val="1"/>
        <charset val="204"/>
      </rPr>
      <t>термостат</t>
    </r>
  </si>
  <si>
    <r>
      <rPr>
        <b/>
        <sz val="12"/>
        <color indexed="8"/>
        <rFont val="Times New Roman"/>
        <family val="1"/>
        <charset val="204"/>
      </rPr>
      <t>760</t>
    </r>
    <r>
      <rPr>
        <sz val="12"/>
        <color indexed="8"/>
        <rFont val="Times New Roman"/>
        <family val="1"/>
        <charset val="204"/>
      </rPr>
      <t>х190х135</t>
    </r>
  </si>
  <si>
    <r>
      <t xml:space="preserve">    Серия S2.</t>
    </r>
    <r>
      <rPr>
        <sz val="12"/>
        <rFont val="Times New Roman"/>
        <family val="1"/>
        <charset val="204"/>
      </rPr>
      <t xml:space="preserve">  Новое поколение компактных завес увеличенной эффективности с минимальным уровнем шума</t>
    </r>
  </si>
  <si>
    <r>
      <rPr>
        <b/>
        <sz val="12"/>
        <color indexed="8"/>
        <rFont val="Times New Roman"/>
        <family val="1"/>
        <charset val="204"/>
      </rPr>
      <t>585</t>
    </r>
    <r>
      <rPr>
        <sz val="12"/>
        <color indexed="8"/>
        <rFont val="Times New Roman"/>
        <family val="1"/>
        <charset val="204"/>
      </rPr>
      <t>х155х155</t>
    </r>
  </si>
  <si>
    <r>
      <rPr>
        <b/>
        <sz val="12"/>
        <color indexed="8"/>
        <rFont val="Times New Roman"/>
        <family val="1"/>
        <charset val="204"/>
      </rPr>
      <t>5</t>
    </r>
    <r>
      <rPr>
        <sz val="12"/>
        <color indexed="8"/>
        <rFont val="Times New Roman"/>
        <family val="1"/>
        <charset val="204"/>
      </rPr>
      <t xml:space="preserve"> / 2,5 / 0</t>
    </r>
  </si>
  <si>
    <r>
      <rPr>
        <b/>
        <sz val="12"/>
        <color indexed="8"/>
        <rFont val="Times New Roman"/>
        <family val="1"/>
        <charset val="204"/>
      </rPr>
      <t>805</t>
    </r>
    <r>
      <rPr>
        <sz val="12"/>
        <color indexed="8"/>
        <rFont val="Times New Roman"/>
        <family val="1"/>
        <charset val="204"/>
      </rPr>
      <t>х155х155</t>
    </r>
  </si>
  <si>
    <r>
      <rPr>
        <b/>
        <sz val="12"/>
        <color indexed="8"/>
        <rFont val="Times New Roman"/>
        <family val="1"/>
        <charset val="204"/>
      </rPr>
      <t>6</t>
    </r>
    <r>
      <rPr>
        <sz val="12"/>
        <color indexed="8"/>
        <rFont val="Times New Roman"/>
        <family val="1"/>
        <charset val="204"/>
      </rPr>
      <t xml:space="preserve"> / 3 / 0</t>
    </r>
  </si>
  <si>
    <r>
      <rPr>
        <b/>
        <sz val="12"/>
        <color indexed="8"/>
        <rFont val="Times New Roman"/>
        <family val="1"/>
        <charset val="204"/>
      </rPr>
      <t>1090</t>
    </r>
    <r>
      <rPr>
        <sz val="12"/>
        <color indexed="8"/>
        <rFont val="Times New Roman"/>
        <family val="1"/>
        <charset val="204"/>
      </rPr>
      <t>х155х155</t>
    </r>
  </si>
  <si>
    <r>
      <rPr>
        <b/>
        <sz val="12"/>
        <color indexed="8"/>
        <rFont val="Times New Roman"/>
        <family val="1"/>
        <charset val="204"/>
      </rPr>
      <t>9</t>
    </r>
    <r>
      <rPr>
        <sz val="12"/>
        <color indexed="8"/>
        <rFont val="Times New Roman"/>
        <family val="1"/>
        <charset val="204"/>
      </rPr>
      <t xml:space="preserve"> / 4,5 / 0</t>
    </r>
  </si>
  <si>
    <r>
      <rPr>
        <b/>
        <sz val="12"/>
        <color indexed="8"/>
        <rFont val="Times New Roman"/>
        <family val="1"/>
        <charset val="204"/>
      </rPr>
      <t>1575</t>
    </r>
    <r>
      <rPr>
        <sz val="12"/>
        <color indexed="8"/>
        <rFont val="Times New Roman"/>
        <family val="1"/>
        <charset val="204"/>
      </rPr>
      <t>х155х155</t>
    </r>
  </si>
  <si>
    <r>
      <t xml:space="preserve">    Серия S2-М.</t>
    </r>
    <r>
      <rPr>
        <sz val="12"/>
        <rFont val="Times New Roman"/>
        <family val="1"/>
        <charset val="204"/>
      </rPr>
      <t xml:space="preserve">  Компактные завесы S2 в корпусе цвета</t>
    </r>
    <r>
      <rPr>
        <b/>
        <sz val="12"/>
        <rFont val="Times New Roman"/>
        <family val="1"/>
        <charset val="204"/>
      </rPr>
      <t xml:space="preserve"> «серебристый металлик»</t>
    </r>
    <r>
      <rPr>
        <sz val="8.5"/>
        <rFont val="Arial"/>
        <family val="2"/>
        <charset val="204"/>
      </rPr>
      <t/>
    </r>
  </si>
  <si>
    <r>
      <t xml:space="preserve">    Серия T2 (L).</t>
    </r>
    <r>
      <rPr>
        <sz val="12"/>
        <rFont val="Times New Roman"/>
        <family val="1"/>
        <charset val="204"/>
      </rPr>
      <t xml:space="preserve">  Завесы повышенной производительности с ТЭНами для установки на стандартные двери</t>
    </r>
  </si>
  <si>
    <r>
      <rPr>
        <b/>
        <sz val="12"/>
        <color indexed="8"/>
        <rFont val="Times New Roman"/>
        <family val="1"/>
        <charset val="204"/>
      </rPr>
      <t>815</t>
    </r>
    <r>
      <rPr>
        <sz val="12"/>
        <color indexed="8"/>
        <rFont val="Times New Roman"/>
        <family val="1"/>
        <charset val="204"/>
      </rPr>
      <t>х210х135</t>
    </r>
  </si>
  <si>
    <r>
      <t xml:space="preserve"> Устанавливаются</t>
    </r>
    <r>
      <rPr>
        <b/>
        <sz val="12"/>
        <color indexed="8"/>
        <rFont val="Times New Roman"/>
        <family val="1"/>
        <charset val="204"/>
      </rPr>
      <t xml:space="preserve"> на высоту до 2,5 м</t>
    </r>
    <r>
      <rPr>
        <sz val="12"/>
        <color indexed="8"/>
        <rFont val="Times New Roman"/>
        <family val="1"/>
        <charset val="204"/>
      </rPr>
      <t>. Монтаж -</t>
    </r>
    <r>
      <rPr>
        <b/>
        <sz val="12"/>
        <color indexed="8"/>
        <rFont val="Times New Roman"/>
        <family val="1"/>
        <charset val="204"/>
      </rPr>
      <t xml:space="preserve"> только горизонтально.</t>
    </r>
  </si>
  <si>
    <r>
      <t xml:space="preserve">    Пульты управления</t>
    </r>
    <r>
      <rPr>
        <sz val="12"/>
        <rFont val="Times New Roman"/>
        <family val="1"/>
        <charset val="204"/>
      </rPr>
      <t xml:space="preserve"> (в комплекте поставки завес мощностью от 6 кВт)</t>
    </r>
  </si>
  <si>
    <r>
      <rPr>
        <b/>
        <sz val="12"/>
        <color indexed="8"/>
        <rFont val="Times New Roman"/>
        <family val="1"/>
        <charset val="204"/>
      </rPr>
      <t xml:space="preserve">
  Другие преимущества пульта BRC:</t>
    </r>
    <r>
      <rPr>
        <sz val="12"/>
        <color indexed="8"/>
        <rFont val="Times New Roman"/>
        <family val="1"/>
        <charset val="204"/>
      </rPr>
      <t xml:space="preserve">
- Светодиодная индикация режимов работы;
- Встроенная задержка выключения двигателей;
- Возможность подключение нескольких завес к одному пульту;
- Возможность подключения выносного датчика температуры, концевого выключателя;
- Удобное универсальное подключение сзади или сбоку (скрытый или накладной монтаж);
Пульт BRC выпускается в двух вариантах: </t>
    </r>
    <r>
      <rPr>
        <b/>
        <sz val="12"/>
        <color indexed="8"/>
        <rFont val="Times New Roman"/>
        <family val="1"/>
        <charset val="204"/>
      </rPr>
      <t>BRC-E</t>
    </r>
    <r>
      <rPr>
        <sz val="12"/>
        <color indexed="8"/>
        <rFont val="Times New Roman"/>
        <family val="1"/>
        <charset val="204"/>
      </rPr>
      <t xml:space="preserve"> для завес с электрическим нагревом и </t>
    </r>
    <r>
      <rPr>
        <b/>
        <sz val="12"/>
        <color indexed="8"/>
        <rFont val="Times New Roman"/>
        <family val="1"/>
        <charset val="204"/>
      </rPr>
      <t>BRC-W</t>
    </r>
    <r>
      <rPr>
        <sz val="12"/>
        <color indexed="8"/>
        <rFont val="Times New Roman"/>
        <family val="1"/>
        <charset val="204"/>
      </rPr>
      <t xml:space="preserve"> для завес без нагрева и с водяным теплообменником. Дополнительно к пульту BRC можно подключить энергоэффективный блок BRC-C (опция). Подробная информация о нем на странице с аксессуарами.</t>
    </r>
  </si>
  <si>
    <t xml:space="preserve"> Промышленные тепловые завесы нового поколения</t>
  </si>
  <si>
    <t>Тепловая мощность, кВт*</t>
  </si>
  <si>
    <t xml:space="preserve"> BHC-M10T06-PS</t>
  </si>
  <si>
    <t>1200 / 1500</t>
  </si>
  <si>
    <t>до 3,5</t>
  </si>
  <si>
    <t>220/380</t>
  </si>
  <si>
    <t xml:space="preserve"> BHC-M10T09-PS</t>
  </si>
  <si>
    <t xml:space="preserve"> BHC-M15T09-PS</t>
  </si>
  <si>
    <t>1800 / 2300</t>
  </si>
  <si>
    <t xml:space="preserve"> BHC-M15T12-PS</t>
  </si>
  <si>
    <t xml:space="preserve"> BHC-M20T12-PS</t>
  </si>
  <si>
    <t>2500 / 3000</t>
  </si>
  <si>
    <t xml:space="preserve"> BHC-M20T18-PS</t>
  </si>
  <si>
    <t xml:space="preserve"> BHC-M20T24-PS</t>
  </si>
  <si>
    <t xml:space="preserve"> BHC-H10T12-PS</t>
  </si>
  <si>
    <t>1800 / 2500</t>
  </si>
  <si>
    <t>до 4,5</t>
  </si>
  <si>
    <t xml:space="preserve"> BHC-H15T18-PS</t>
  </si>
  <si>
    <t>2700 / 3800</t>
  </si>
  <si>
    <t xml:space="preserve"> BHC-H20T24-PS</t>
  </si>
  <si>
    <t>3500 / 5000</t>
  </si>
  <si>
    <t xml:space="preserve"> BHC-H20T36-PS</t>
  </si>
  <si>
    <t>Завесы BALLU серии PS (Professional standard) - высочайший уровень надёжностии долговечности!</t>
  </si>
  <si>
    <t xml:space="preserve"> BHC-M10W12-PS</t>
  </si>
  <si>
    <t>1000 / 1200 / 1400</t>
  </si>
  <si>
    <t xml:space="preserve"> BHC-M15W20-PS</t>
  </si>
  <si>
    <t>1700 / 2000 / 2300</t>
  </si>
  <si>
    <t xml:space="preserve"> BHC-M20W30-PS</t>
  </si>
  <si>
    <t>2200 / 2700 / 3200</t>
  </si>
  <si>
    <t xml:space="preserve"> BHC-H10W18-PS</t>
  </si>
  <si>
    <t>1700 / 2100 / 2500</t>
  </si>
  <si>
    <t>до 4,5 м</t>
  </si>
  <si>
    <t xml:space="preserve"> BHC-H15W30-PS</t>
  </si>
  <si>
    <t>2600 / 3200 / 3800</t>
  </si>
  <si>
    <t xml:space="preserve"> BHC-H20W45-PS</t>
  </si>
  <si>
    <t>3400 / 4200 / 5000</t>
  </si>
  <si>
    <t>* При температуре теплоносителя 95/70°С и воздуха в помещении 15°С</t>
  </si>
  <si>
    <t xml:space="preserve"> BHC-H10A-PS</t>
  </si>
  <si>
    <t>0</t>
  </si>
  <si>
    <t xml:space="preserve"> BHC-H15A-PS</t>
  </si>
  <si>
    <t xml:space="preserve"> BHC-H20A-PS</t>
  </si>
  <si>
    <r>
      <t xml:space="preserve">    Серия PS-T.</t>
    </r>
    <r>
      <rPr>
        <sz val="12"/>
        <rFont val="Times New Roman"/>
        <family val="1"/>
        <charset val="204"/>
      </rPr>
      <t xml:space="preserve">  Электрические тепловые завесы</t>
    </r>
  </si>
  <si>
    <r>
      <rPr>
        <b/>
        <sz val="12"/>
        <rFont val="Times New Roman"/>
        <family val="1"/>
        <charset val="204"/>
      </rPr>
      <t>6</t>
    </r>
    <r>
      <rPr>
        <sz val="12"/>
        <rFont val="Times New Roman"/>
        <family val="1"/>
        <charset val="204"/>
      </rPr>
      <t xml:space="preserve"> / 4 / 0</t>
    </r>
  </si>
  <si>
    <r>
      <rPr>
        <b/>
        <sz val="12"/>
        <color indexed="8"/>
        <rFont val="Times New Roman"/>
        <family val="1"/>
        <charset val="204"/>
      </rPr>
      <t>1090</t>
    </r>
    <r>
      <rPr>
        <sz val="12"/>
        <color indexed="8"/>
        <rFont val="Times New Roman"/>
        <family val="1"/>
        <charset val="204"/>
      </rPr>
      <t>х240х220</t>
    </r>
  </si>
  <si>
    <r>
      <rPr>
        <b/>
        <sz val="12"/>
        <rFont val="Times New Roman"/>
        <family val="1"/>
        <charset val="204"/>
      </rPr>
      <t>9</t>
    </r>
    <r>
      <rPr>
        <sz val="12"/>
        <rFont val="Times New Roman"/>
        <family val="1"/>
        <charset val="204"/>
      </rPr>
      <t xml:space="preserve"> / 6 / 0</t>
    </r>
  </si>
  <si>
    <r>
      <rPr>
        <b/>
        <sz val="12"/>
        <color indexed="8"/>
        <rFont val="Times New Roman"/>
        <family val="1"/>
        <charset val="204"/>
      </rPr>
      <t>1455</t>
    </r>
    <r>
      <rPr>
        <sz val="12"/>
        <color indexed="8"/>
        <rFont val="Times New Roman"/>
        <family val="1"/>
        <charset val="204"/>
      </rPr>
      <t>х240х220</t>
    </r>
  </si>
  <si>
    <r>
      <rPr>
        <b/>
        <sz val="12"/>
        <rFont val="Times New Roman"/>
        <family val="1"/>
        <charset val="204"/>
      </rPr>
      <t>12</t>
    </r>
    <r>
      <rPr>
        <sz val="12"/>
        <rFont val="Times New Roman"/>
        <family val="1"/>
        <charset val="204"/>
      </rPr>
      <t xml:space="preserve"> / 8 / 0</t>
    </r>
  </si>
  <si>
    <r>
      <rPr>
        <b/>
        <sz val="12"/>
        <color indexed="8"/>
        <rFont val="Times New Roman"/>
        <family val="1"/>
        <charset val="204"/>
      </rPr>
      <t>1905</t>
    </r>
    <r>
      <rPr>
        <sz val="12"/>
        <color indexed="8"/>
        <rFont val="Times New Roman"/>
        <family val="1"/>
        <charset val="204"/>
      </rPr>
      <t>х240х220</t>
    </r>
  </si>
  <si>
    <r>
      <rPr>
        <b/>
        <sz val="12"/>
        <rFont val="Times New Roman"/>
        <family val="1"/>
        <charset val="204"/>
      </rPr>
      <t>18</t>
    </r>
    <r>
      <rPr>
        <sz val="12"/>
        <rFont val="Times New Roman"/>
        <family val="1"/>
        <charset val="204"/>
      </rPr>
      <t xml:space="preserve"> / 9 / 0</t>
    </r>
  </si>
  <si>
    <r>
      <rPr>
        <b/>
        <sz val="12"/>
        <color indexed="8"/>
        <rFont val="Times New Roman"/>
        <family val="1"/>
        <charset val="204"/>
      </rPr>
      <t>12</t>
    </r>
    <r>
      <rPr>
        <sz val="12"/>
        <color indexed="8"/>
        <rFont val="Times New Roman"/>
        <family val="1"/>
        <charset val="204"/>
      </rPr>
      <t xml:space="preserve"> / 6 / 0</t>
    </r>
  </si>
  <si>
    <r>
      <rPr>
        <b/>
        <sz val="12"/>
        <color indexed="8"/>
        <rFont val="Times New Roman"/>
        <family val="1"/>
        <charset val="204"/>
      </rPr>
      <t>1120</t>
    </r>
    <r>
      <rPr>
        <sz val="12"/>
        <color indexed="8"/>
        <rFont val="Times New Roman"/>
        <family val="1"/>
        <charset val="204"/>
      </rPr>
      <t>х285х295</t>
    </r>
  </si>
  <si>
    <r>
      <rPr>
        <b/>
        <sz val="12"/>
        <color indexed="8"/>
        <rFont val="Times New Roman"/>
        <family val="1"/>
        <charset val="204"/>
      </rPr>
      <t>18</t>
    </r>
    <r>
      <rPr>
        <sz val="12"/>
        <color indexed="8"/>
        <rFont val="Times New Roman"/>
        <family val="1"/>
        <charset val="204"/>
      </rPr>
      <t xml:space="preserve"> / 9 / 0</t>
    </r>
  </si>
  <si>
    <r>
      <rPr>
        <b/>
        <sz val="12"/>
        <color indexed="8"/>
        <rFont val="Times New Roman"/>
        <family val="1"/>
        <charset val="204"/>
      </rPr>
      <t>1530</t>
    </r>
    <r>
      <rPr>
        <sz val="12"/>
        <color indexed="8"/>
        <rFont val="Times New Roman"/>
        <family val="1"/>
        <charset val="204"/>
      </rPr>
      <t>х285х295</t>
    </r>
  </si>
  <si>
    <r>
      <rPr>
        <b/>
        <sz val="12"/>
        <color indexed="8"/>
        <rFont val="Times New Roman"/>
        <family val="1"/>
        <charset val="204"/>
      </rPr>
      <t>2020</t>
    </r>
    <r>
      <rPr>
        <sz val="12"/>
        <color indexed="8"/>
        <rFont val="Times New Roman"/>
        <family val="1"/>
        <charset val="204"/>
      </rPr>
      <t>х285х295</t>
    </r>
  </si>
  <si>
    <r>
      <rPr>
        <b/>
        <sz val="12"/>
        <color indexed="8"/>
        <rFont val="Times New Roman"/>
        <family val="1"/>
        <charset val="204"/>
      </rPr>
      <t>36</t>
    </r>
    <r>
      <rPr>
        <sz val="12"/>
        <color indexed="8"/>
        <rFont val="Times New Roman"/>
        <family val="1"/>
        <charset val="204"/>
      </rPr>
      <t xml:space="preserve"> / 18 / 0</t>
    </r>
  </si>
  <si>
    <r>
      <t xml:space="preserve">    Серия PS-W.</t>
    </r>
    <r>
      <rPr>
        <sz val="12"/>
        <rFont val="Times New Roman"/>
        <family val="1"/>
        <charset val="204"/>
      </rPr>
      <t xml:space="preserve">  Тепловые завесы с водяным теплообменником</t>
    </r>
  </si>
  <si>
    <r>
      <rPr>
        <b/>
        <sz val="12"/>
        <rFont val="Times New Roman"/>
        <family val="1"/>
        <charset val="204"/>
      </rPr>
      <t>1090</t>
    </r>
    <r>
      <rPr>
        <sz val="12"/>
        <rFont val="Times New Roman"/>
        <family val="1"/>
        <charset val="204"/>
      </rPr>
      <t>х240х260</t>
    </r>
  </si>
  <si>
    <r>
      <t>1450</t>
    </r>
    <r>
      <rPr>
        <sz val="12"/>
        <rFont val="Times New Roman"/>
        <family val="1"/>
        <charset val="204"/>
      </rPr>
      <t>х240х260</t>
    </r>
  </si>
  <si>
    <r>
      <rPr>
        <b/>
        <sz val="12"/>
        <rFont val="Times New Roman"/>
        <family val="1"/>
        <charset val="204"/>
      </rPr>
      <t>1900</t>
    </r>
    <r>
      <rPr>
        <sz val="12"/>
        <rFont val="Times New Roman"/>
        <family val="1"/>
        <charset val="204"/>
      </rPr>
      <t>х240х260</t>
    </r>
  </si>
  <si>
    <r>
      <rPr>
        <b/>
        <sz val="12"/>
        <rFont val="Times New Roman"/>
        <family val="1"/>
        <charset val="204"/>
      </rPr>
      <t>1100</t>
    </r>
    <r>
      <rPr>
        <sz val="12"/>
        <rFont val="Times New Roman"/>
        <family val="1"/>
        <charset val="204"/>
      </rPr>
      <t>х290х300</t>
    </r>
  </si>
  <si>
    <r>
      <rPr>
        <b/>
        <sz val="12"/>
        <rFont val="Times New Roman"/>
        <family val="1"/>
        <charset val="204"/>
      </rPr>
      <t>1510</t>
    </r>
    <r>
      <rPr>
        <sz val="12"/>
        <rFont val="Times New Roman"/>
        <family val="1"/>
        <charset val="204"/>
      </rPr>
      <t>х290х300</t>
    </r>
  </si>
  <si>
    <r>
      <rPr>
        <b/>
        <sz val="12"/>
        <rFont val="Times New Roman"/>
        <family val="1"/>
        <charset val="204"/>
      </rPr>
      <t>1960</t>
    </r>
    <r>
      <rPr>
        <sz val="12"/>
        <rFont val="Times New Roman"/>
        <family val="1"/>
        <charset val="204"/>
      </rPr>
      <t>х290х300</t>
    </r>
  </si>
  <si>
    <r>
      <t xml:space="preserve">    Серия PS-A.</t>
    </r>
    <r>
      <rPr>
        <sz val="12"/>
        <rFont val="Times New Roman"/>
        <family val="1"/>
        <charset val="204"/>
      </rPr>
      <t xml:space="preserve">  Воздушные завесы без нагрева</t>
    </r>
  </si>
  <si>
    <r>
      <rPr>
        <b/>
        <sz val="12"/>
        <rFont val="Times New Roman"/>
        <family val="1"/>
        <charset val="204"/>
      </rPr>
      <t>1120</t>
    </r>
    <r>
      <rPr>
        <sz val="12"/>
        <rFont val="Times New Roman"/>
        <family val="1"/>
        <charset val="204"/>
      </rPr>
      <t>х285х295</t>
    </r>
  </si>
  <si>
    <r>
      <t>1530</t>
    </r>
    <r>
      <rPr>
        <sz val="12"/>
        <rFont val="Times New Roman"/>
        <family val="1"/>
        <charset val="204"/>
      </rPr>
      <t>х285х295</t>
    </r>
  </si>
  <si>
    <r>
      <t>2020</t>
    </r>
    <r>
      <rPr>
        <sz val="12"/>
        <rFont val="Times New Roman"/>
        <family val="1"/>
        <charset val="204"/>
      </rPr>
      <t>х285х295</t>
    </r>
  </si>
  <si>
    <r>
      <t xml:space="preserve">
Преимущества завес BALLU серии </t>
    </r>
    <r>
      <rPr>
        <b/>
        <sz val="12"/>
        <color indexed="8"/>
        <rFont val="Times New Roman"/>
        <family val="1"/>
        <charset val="204"/>
      </rPr>
      <t>PS</t>
    </r>
    <r>
      <rPr>
        <sz val="12"/>
        <color indexed="8"/>
        <rFont val="Times New Roman"/>
        <family val="1"/>
        <charset val="204"/>
      </rPr>
      <t xml:space="preserve"> (</t>
    </r>
    <r>
      <rPr>
        <b/>
        <sz val="12"/>
        <color indexed="8"/>
        <rFont val="Times New Roman"/>
        <family val="1"/>
        <charset val="204"/>
      </rPr>
      <t>Professional standard</t>
    </r>
    <r>
      <rPr>
        <sz val="12"/>
        <color indexed="8"/>
        <rFont val="Times New Roman"/>
        <family val="1"/>
        <charset val="204"/>
      </rPr>
      <t xml:space="preserve">):
- Новейшие внешнероторные двигатели с увеличенным сроком наработки на отказ (от 25 000 часов)
- Повышенная надёжность и отказоустойчивость двигателей (высокий класс изоляции F, встроенный термостат и пусковой конденсатор, необслуживаемые подшипники)
- Новый уровень энергоэффективности – потребление двигателей уменьшено на ~30%!
- Пониженный уровень шума
- Широкий рабочий температурный диапазон – от -30 до +60 °С !
- Кронштейны для удобного монтажа в комплекте
</t>
    </r>
    <r>
      <rPr>
        <b/>
        <sz val="12"/>
        <color rgb="FFFF0000"/>
        <rFont val="Times New Roman"/>
        <family val="1"/>
        <charset val="204"/>
      </rPr>
      <t>- Расширенная гарантия 3 года !</t>
    </r>
    <r>
      <rPr>
        <sz val="12"/>
        <color indexed="8"/>
        <rFont val="Times New Roman"/>
        <family val="1"/>
        <charset val="204"/>
      </rPr>
      <t xml:space="preserve">
Завесы могут устанавливаться горизонтально или вертикально, слева или справа от проёма.
Все завесы комплектуются электронным пультом BRC с встроенным терморегулятором (подробнее на странице с компактными завесами). Дополнительно к пульту BRC-E или BRC-W можно подключить энергоэффективный блок BRC-C. Подробная информация о нем на странице с аксессуарами.</t>
    </r>
  </si>
  <si>
    <t>Автомобильные кондиционеры</t>
  </si>
  <si>
    <t>Автомобильный кондиционер GREE-09 R410A: GRH085DA-K3NA1A</t>
  </si>
  <si>
    <t>Автомобильный кондиционер GREE-12 R410A: GRH120DA-K3NA1A</t>
  </si>
  <si>
    <t>20 (м2)</t>
  </si>
  <si>
    <t>30 (м2)</t>
  </si>
  <si>
    <t>Воздушная Завеса с Водяным Нагревом Ditreex: RM-3515-S/Y (21кВт/220В)</t>
  </si>
  <si>
    <t>21кВт/220В</t>
  </si>
  <si>
    <t>Тепловая Воздушная Завеса Ditreex: RM-1220S2-3D/Y (14кВт/380В)</t>
  </si>
  <si>
    <t>14кВт/380В</t>
  </si>
  <si>
    <t>Кондиционер TCL TAC-18CHS/XA21</t>
  </si>
  <si>
    <t>50-60(м2)</t>
  </si>
</sst>
</file>

<file path=xl/styles.xml><?xml version="1.0" encoding="utf-8"?>
<styleSheet xmlns="http://schemas.openxmlformats.org/spreadsheetml/2006/main">
  <numFmts count="2">
    <numFmt numFmtId="43" formatCode="_-* #,##0.00_р_._-;\-* #,##0.00_р_._-;_-* &quot;-&quot;??_р_._-;_-@_-"/>
    <numFmt numFmtId="164" formatCode="0.0"/>
  </numFmts>
  <fonts count="103">
    <font>
      <sz val="10"/>
      <name val="Arial"/>
      <family val="2"/>
      <charset val="1"/>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9"/>
      <name val="Arial"/>
      <family val="2"/>
      <charset val="1"/>
    </font>
    <font>
      <u/>
      <sz val="10"/>
      <color indexed="12"/>
      <name val="Arial Cyr"/>
      <charset val="204"/>
    </font>
    <font>
      <sz val="14"/>
      <name val="Times New Roman"/>
      <family val="1"/>
      <charset val="204"/>
    </font>
    <font>
      <b/>
      <sz val="12"/>
      <color theme="1"/>
      <name val="Times New Roman"/>
      <family val="1"/>
      <charset val="204"/>
    </font>
    <font>
      <b/>
      <sz val="12"/>
      <name val="Times New Roman"/>
      <family val="1"/>
      <charset val="204"/>
    </font>
    <font>
      <sz val="12"/>
      <name val="Times New Roman"/>
      <family val="1"/>
      <charset val="204"/>
    </font>
    <font>
      <b/>
      <sz val="9"/>
      <name val="Arial"/>
      <family val="2"/>
      <charset val="204"/>
    </font>
    <font>
      <b/>
      <sz val="10"/>
      <name val="Arial"/>
      <family val="2"/>
      <charset val="204"/>
    </font>
    <font>
      <b/>
      <sz val="12"/>
      <name val="Arial"/>
      <family val="2"/>
      <charset val="204"/>
    </font>
    <font>
      <b/>
      <sz val="26"/>
      <name val="Arial Cyr"/>
      <charset val="204"/>
    </font>
    <font>
      <sz val="8"/>
      <name val="Arial"/>
      <family val="2"/>
      <charset val="1"/>
    </font>
    <font>
      <sz val="8"/>
      <color theme="1"/>
      <name val="Arial"/>
      <family val="2"/>
      <charset val="204"/>
    </font>
    <font>
      <sz val="9"/>
      <name val="Arial"/>
      <family val="2"/>
      <charset val="204"/>
    </font>
    <font>
      <sz val="8"/>
      <name val="Arial"/>
      <family val="2"/>
      <charset val="204"/>
    </font>
    <font>
      <b/>
      <sz val="11"/>
      <name val="Arial"/>
      <family val="2"/>
      <charset val="204"/>
    </font>
    <font>
      <sz val="11"/>
      <name val="Arial"/>
      <family val="2"/>
      <charset val="204"/>
    </font>
    <font>
      <sz val="12"/>
      <name val="Arial"/>
      <family val="2"/>
      <charset val="1"/>
    </font>
    <font>
      <sz val="12"/>
      <name val="Arial"/>
      <family val="2"/>
      <charset val="204"/>
    </font>
    <font>
      <b/>
      <sz val="14"/>
      <name val="Arial"/>
      <family val="2"/>
      <charset val="204"/>
    </font>
    <font>
      <b/>
      <sz val="1"/>
      <name val="Arial"/>
      <family val="2"/>
      <charset val="204"/>
    </font>
    <font>
      <b/>
      <sz val="12"/>
      <name val="Arial"/>
      <family val="2"/>
      <charset val="1"/>
    </font>
    <font>
      <b/>
      <sz val="18"/>
      <name val="Arial"/>
      <family val="2"/>
      <charset val="204"/>
    </font>
    <font>
      <b/>
      <sz val="16"/>
      <name val="Arial"/>
      <family val="2"/>
      <charset val="204"/>
    </font>
    <font>
      <sz val="16"/>
      <name val="Arial"/>
      <family val="2"/>
      <charset val="204"/>
    </font>
    <font>
      <sz val="14"/>
      <name val="Arial"/>
      <family val="2"/>
      <charset val="204"/>
    </font>
    <font>
      <sz val="10"/>
      <name val="Arial"/>
      <family val="2"/>
      <charset val="204"/>
    </font>
    <font>
      <b/>
      <sz val="9"/>
      <name val="Arial Narrow"/>
      <family val="2"/>
      <charset val="204"/>
    </font>
    <font>
      <b/>
      <sz val="9"/>
      <color theme="1"/>
      <name val="Times New Roman"/>
      <family val="1"/>
      <charset val="204"/>
    </font>
    <font>
      <b/>
      <sz val="9"/>
      <name val="Times New Roman"/>
      <family val="1"/>
      <charset val="204"/>
    </font>
    <font>
      <b/>
      <sz val="12"/>
      <color theme="1"/>
      <name val="Arial Narrow"/>
      <family val="2"/>
      <charset val="204"/>
    </font>
    <font>
      <sz val="10"/>
      <name val="Helv"/>
      <family val="2"/>
    </font>
    <font>
      <sz val="10"/>
      <name val="Arial Cyr"/>
      <charset val="204"/>
    </font>
    <font>
      <sz val="10"/>
      <name val="Arial"/>
      <family val="2"/>
    </font>
    <font>
      <b/>
      <sz val="11"/>
      <color theme="1"/>
      <name val="Calibri"/>
      <family val="2"/>
      <charset val="204"/>
      <scheme val="minor"/>
    </font>
    <font>
      <b/>
      <sz val="14"/>
      <name val="Arial"/>
      <family val="2"/>
      <charset val="1"/>
    </font>
    <font>
      <sz val="14"/>
      <name val="Arial"/>
      <family val="2"/>
      <charset val="1"/>
    </font>
    <font>
      <b/>
      <sz val="9"/>
      <color theme="1"/>
      <name val="Arial Narrow"/>
      <family val="2"/>
      <charset val="204"/>
    </font>
    <font>
      <b/>
      <sz val="9"/>
      <color theme="0"/>
      <name val="Times New Roman"/>
      <family val="1"/>
      <charset val="204"/>
    </font>
    <font>
      <b/>
      <sz val="12"/>
      <color theme="0"/>
      <name val="Times New Roman"/>
      <family val="1"/>
      <charset val="204"/>
    </font>
    <font>
      <sz val="12"/>
      <name val="宋体"/>
      <family val="3"/>
      <charset val="134"/>
    </font>
    <font>
      <b/>
      <sz val="11"/>
      <name val="Times New Roman"/>
      <family val="1"/>
      <charset val="204"/>
    </font>
    <font>
      <b/>
      <sz val="11"/>
      <color theme="8" tint="-0.249977111117893"/>
      <name val="Times New Roman"/>
      <family val="1"/>
      <charset val="204"/>
    </font>
    <font>
      <b/>
      <sz val="11"/>
      <color theme="3"/>
      <name val="Times New Roman"/>
      <family val="1"/>
      <charset val="204"/>
    </font>
    <font>
      <sz val="11"/>
      <name val="Times New Roman"/>
      <family val="1"/>
      <charset val="204"/>
    </font>
    <font>
      <u/>
      <sz val="11"/>
      <color theme="10"/>
      <name val="Times New Roman"/>
      <family val="1"/>
      <charset val="204"/>
    </font>
    <font>
      <b/>
      <sz val="11"/>
      <color rgb="FFFF0000"/>
      <name val="Times New Roman"/>
      <family val="1"/>
      <charset val="204"/>
    </font>
    <font>
      <sz val="11"/>
      <name val="Monotype Corsiva"/>
      <family val="4"/>
      <charset val="204"/>
    </font>
    <font>
      <b/>
      <sz val="11"/>
      <color theme="6" tint="-0.499984740745262"/>
      <name val="Times New Roman"/>
      <family val="1"/>
      <charset val="204"/>
    </font>
    <font>
      <b/>
      <sz val="11"/>
      <color theme="3"/>
      <name val="Monotype Corsiva"/>
      <family val="4"/>
      <charset val="204"/>
    </font>
    <font>
      <sz val="10"/>
      <name val="Monotype Corsiva"/>
      <family val="4"/>
      <charset val="204"/>
    </font>
    <font>
      <b/>
      <sz val="12"/>
      <color rgb="FF00B050"/>
      <name val="Times New Roman"/>
      <family val="1"/>
      <charset val="204"/>
    </font>
    <font>
      <b/>
      <sz val="14"/>
      <color rgb="FF00B050"/>
      <name val="Times New Roman"/>
      <family val="1"/>
      <charset val="204"/>
    </font>
    <font>
      <b/>
      <sz val="10"/>
      <name val="Monotype Corsiva"/>
      <family val="4"/>
      <charset val="204"/>
    </font>
    <font>
      <b/>
      <sz val="18"/>
      <color theme="1"/>
      <name val="Times New Roman"/>
      <family val="1"/>
      <charset val="204"/>
    </font>
    <font>
      <b/>
      <sz val="10"/>
      <name val="Times New Roman"/>
      <family val="1"/>
      <charset val="204"/>
    </font>
    <font>
      <sz val="10"/>
      <name val="Times New Roman"/>
      <family val="1"/>
      <charset val="204"/>
    </font>
    <font>
      <sz val="8"/>
      <name val="Times New Roman"/>
      <family val="1"/>
      <charset val="204"/>
    </font>
    <font>
      <b/>
      <sz val="10"/>
      <color rgb="FF00B050"/>
      <name val="Times New Roman"/>
      <family val="1"/>
      <charset val="204"/>
    </font>
    <font>
      <b/>
      <sz val="10"/>
      <color theme="0"/>
      <name val="Times New Roman"/>
      <family val="1"/>
      <charset val="204"/>
    </font>
    <font>
      <b/>
      <sz val="10"/>
      <color rgb="FF00B0F0"/>
      <name val="Times New Roman"/>
      <family val="1"/>
      <charset val="204"/>
    </font>
    <font>
      <b/>
      <sz val="10"/>
      <color theme="3" tint="-0.499984740745262"/>
      <name val="Times New Roman"/>
      <family val="1"/>
      <charset val="204"/>
    </font>
    <font>
      <b/>
      <sz val="10"/>
      <color theme="0" tint="-0.499984740745262"/>
      <name val="Times New Roman"/>
      <family val="1"/>
      <charset val="204"/>
    </font>
    <font>
      <b/>
      <sz val="10"/>
      <color rgb="FFC00000"/>
      <name val="Times New Roman"/>
      <family val="1"/>
      <charset val="204"/>
    </font>
    <font>
      <b/>
      <sz val="10"/>
      <color rgb="FFFF0000"/>
      <name val="Times New Roman"/>
      <family val="1"/>
      <charset val="204"/>
    </font>
    <font>
      <b/>
      <sz val="11"/>
      <color rgb="FF00B050"/>
      <name val="Times New Roman"/>
      <family val="1"/>
      <charset val="204"/>
    </font>
    <font>
      <b/>
      <sz val="11"/>
      <name val="Monotype Corsiva"/>
      <family val="4"/>
      <charset val="204"/>
    </font>
    <font>
      <b/>
      <sz val="9"/>
      <color theme="0"/>
      <name val="Arial"/>
      <family val="2"/>
      <charset val="1"/>
    </font>
    <font>
      <sz val="9"/>
      <color theme="0"/>
      <name val="Arial"/>
      <family val="2"/>
      <charset val="1"/>
    </font>
    <font>
      <sz val="7"/>
      <color theme="0"/>
      <name val="Arial"/>
      <family val="2"/>
      <charset val="1"/>
    </font>
    <font>
      <b/>
      <sz val="7"/>
      <color theme="0"/>
      <name val="Arial"/>
      <family val="2"/>
      <charset val="1"/>
    </font>
    <font>
      <sz val="8"/>
      <color theme="0"/>
      <name val="Arial"/>
      <family val="2"/>
      <charset val="1"/>
    </font>
    <font>
      <sz val="10"/>
      <color theme="0"/>
      <name val="Arial"/>
      <family val="2"/>
      <charset val="1"/>
    </font>
    <font>
      <b/>
      <i/>
      <sz val="11"/>
      <name val="Monotype Corsiva"/>
      <family val="4"/>
      <charset val="204"/>
    </font>
    <font>
      <b/>
      <i/>
      <sz val="12"/>
      <color theme="3" tint="-0.499984740745262"/>
      <name val="Times New Roman"/>
      <family val="1"/>
      <charset val="204"/>
    </font>
    <font>
      <b/>
      <sz val="12"/>
      <color theme="3" tint="-0.499984740745262"/>
      <name val="Times New Roman"/>
      <family val="1"/>
      <charset val="204"/>
    </font>
    <font>
      <b/>
      <sz val="11"/>
      <color theme="3" tint="-0.499984740745262"/>
      <name val="Times New Roman"/>
      <family val="1"/>
      <charset val="204"/>
    </font>
    <font>
      <b/>
      <sz val="14"/>
      <color theme="3" tint="-0.499984740745262"/>
      <name val="Times New Roman"/>
      <family val="1"/>
      <charset val="204"/>
    </font>
    <font>
      <b/>
      <i/>
      <sz val="12"/>
      <color rgb="FF7030A0"/>
      <name val="Times New Roman"/>
      <family val="1"/>
      <charset val="204"/>
    </font>
    <font>
      <b/>
      <sz val="10"/>
      <name val="Arial"/>
      <family val="2"/>
      <charset val="1"/>
    </font>
    <font>
      <sz val="11"/>
      <color indexed="8"/>
      <name val="Arial"/>
      <family val="2"/>
      <charset val="204"/>
    </font>
    <font>
      <b/>
      <sz val="12"/>
      <color theme="1"/>
      <name val="Monotype Corsiva"/>
      <family val="4"/>
      <charset val="204"/>
    </font>
    <font>
      <b/>
      <sz val="12"/>
      <color rgb="FFFF0000"/>
      <name val="Times New Roman"/>
      <family val="1"/>
      <charset val="204"/>
    </font>
    <font>
      <b/>
      <sz val="12"/>
      <name val="Monotype Corsiva"/>
      <family val="4"/>
      <charset val="204"/>
    </font>
    <font>
      <sz val="12"/>
      <color indexed="8"/>
      <name val="Times New Roman"/>
      <family val="1"/>
      <charset val="204"/>
    </font>
    <font>
      <sz val="12"/>
      <color indexed="8"/>
      <name val="Monotype Corsiva"/>
      <family val="4"/>
      <charset val="204"/>
    </font>
    <font>
      <sz val="12"/>
      <color theme="1"/>
      <name val="Times New Roman"/>
      <family val="1"/>
      <charset val="204"/>
    </font>
    <font>
      <b/>
      <sz val="12"/>
      <color indexed="8"/>
      <name val="Times New Roman"/>
      <family val="1"/>
      <charset val="204"/>
    </font>
    <font>
      <sz val="12"/>
      <name val="Monotype Corsiva"/>
      <family val="4"/>
      <charset val="204"/>
    </font>
    <font>
      <b/>
      <sz val="12"/>
      <color rgb="FF00B050"/>
      <name val="Arial"/>
      <family val="2"/>
      <charset val="204"/>
    </font>
    <font>
      <sz val="10"/>
      <name val="Arial"/>
      <family val="2"/>
      <charset val="1"/>
    </font>
    <font>
      <sz val="8.5"/>
      <name val="Arial"/>
      <family val="2"/>
      <charset val="204"/>
    </font>
    <font>
      <sz val="11"/>
      <color indexed="8"/>
      <name val="Times New Roman"/>
      <family val="1"/>
      <charset val="204"/>
    </font>
    <font>
      <b/>
      <sz val="12"/>
      <color indexed="17"/>
      <name val="Times New Roman"/>
      <family val="1"/>
      <charset val="204"/>
    </font>
    <font>
      <sz val="12"/>
      <color theme="1"/>
      <name val="Monotype Corsiva"/>
      <family val="4"/>
      <charset val="204"/>
    </font>
    <font>
      <sz val="12"/>
      <color rgb="FFFF0000"/>
      <name val="Times New Roman"/>
      <family val="1"/>
      <charset val="204"/>
    </font>
    <font>
      <sz val="12"/>
      <color rgb="FFFF0000"/>
      <name val="Monotype Corsiva"/>
      <family val="4"/>
      <charset val="204"/>
    </font>
    <font>
      <vertAlign val="superscript"/>
      <sz val="12"/>
      <color indexed="8"/>
      <name val="Times New Roman"/>
      <family val="1"/>
      <charset val="204"/>
    </font>
    <font>
      <sz val="12"/>
      <color rgb="FF00B050"/>
      <name val="Times New Roman"/>
      <family val="1"/>
      <charset val="204"/>
    </font>
  </fonts>
  <fills count="22">
    <fill>
      <patternFill patternType="none"/>
    </fill>
    <fill>
      <patternFill patternType="gray125"/>
    </fill>
    <fill>
      <patternFill patternType="solid">
        <fgColor theme="0" tint="-0.34998626667073579"/>
        <bgColor indexed="64"/>
      </patternFill>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9"/>
        <bgColor indexed="64"/>
      </patternFill>
    </fill>
    <fill>
      <patternFill patternType="solid">
        <fgColor indexed="22"/>
        <bgColor indexed="64"/>
      </patternFill>
    </fill>
    <fill>
      <patternFill patternType="solid">
        <fgColor indexed="43"/>
        <bgColor indexed="64"/>
      </patternFill>
    </fill>
    <fill>
      <patternFill patternType="solid">
        <fgColor theme="4" tint="0.59999389629810485"/>
        <bgColor indexed="64"/>
      </patternFill>
    </fill>
    <fill>
      <patternFill patternType="solid">
        <fgColor indexed="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s>
  <borders count="57">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right/>
      <top style="thin">
        <color indexed="64"/>
      </top>
      <bottom/>
      <diagonal/>
    </border>
    <border>
      <left style="thin">
        <color indexed="64"/>
      </left>
      <right/>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style="medium">
        <color indexed="64"/>
      </right>
      <top style="medium">
        <color indexed="64"/>
      </top>
      <bottom style="medium">
        <color indexed="64"/>
      </bottom>
      <diagonal/>
    </border>
    <border>
      <left style="thin">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thin">
        <color indexed="64"/>
      </right>
      <top/>
      <bottom style="hair">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style="hair">
        <color indexed="64"/>
      </top>
      <bottom/>
      <diagonal/>
    </border>
    <border>
      <left style="hair">
        <color indexed="64"/>
      </left>
      <right style="hair">
        <color indexed="64"/>
      </right>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diagonal/>
    </border>
    <border>
      <left/>
      <right/>
      <top style="hair">
        <color indexed="64"/>
      </top>
      <bottom style="hair">
        <color indexed="64"/>
      </bottom>
      <diagonal/>
    </border>
    <border>
      <left style="hair">
        <color indexed="64"/>
      </left>
      <right style="hair">
        <color indexed="64"/>
      </right>
      <top style="thin">
        <color indexed="64"/>
      </top>
      <bottom/>
      <diagonal/>
    </border>
    <border>
      <left style="hair">
        <color indexed="64"/>
      </left>
      <right/>
      <top style="hair">
        <color indexed="64"/>
      </top>
      <bottom/>
      <diagonal/>
    </border>
    <border>
      <left style="hair">
        <color indexed="64"/>
      </left>
      <right/>
      <top/>
      <bottom/>
      <diagonal/>
    </border>
    <border>
      <left style="hair">
        <color indexed="64"/>
      </left>
      <right/>
      <top/>
      <bottom style="thin">
        <color indexed="64"/>
      </bottom>
      <diagonal/>
    </border>
    <border>
      <left style="hair">
        <color indexed="64"/>
      </left>
      <right style="thin">
        <color indexed="64"/>
      </right>
      <top/>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diagonal/>
    </border>
    <border>
      <left/>
      <right style="thin">
        <color indexed="64"/>
      </right>
      <top style="thin">
        <color indexed="64"/>
      </top>
      <bottom style="hair">
        <color indexed="64"/>
      </bottom>
      <diagonal/>
    </border>
  </borders>
  <cellStyleXfs count="10">
    <xf numFmtId="0" fontId="0" fillId="0" borderId="0"/>
    <xf numFmtId="0" fontId="6" fillId="0" borderId="0" applyNumberFormat="0" applyFill="0" applyBorder="0" applyAlignment="0" applyProtection="0">
      <alignment vertical="top"/>
      <protection locked="0"/>
    </xf>
    <xf numFmtId="0" fontId="4" fillId="0" borderId="0"/>
    <xf numFmtId="0" fontId="35" fillId="0" borderId="0"/>
    <xf numFmtId="0" fontId="3" fillId="0" borderId="0"/>
    <xf numFmtId="0" fontId="35" fillId="0" borderId="0"/>
    <xf numFmtId="0" fontId="36" fillId="0" borderId="0"/>
    <xf numFmtId="43" fontId="44" fillId="0" borderId="0"/>
    <xf numFmtId="0" fontId="30" fillId="0" borderId="0"/>
    <xf numFmtId="43" fontId="94" fillId="0" borderId="0" applyFont="0" applyFill="0" applyBorder="0" applyAlignment="0" applyProtection="0"/>
  </cellStyleXfs>
  <cellXfs count="695">
    <xf numFmtId="0" fontId="0" fillId="0" borderId="0" xfId="0" applyProtection="1">
      <protection locked="0"/>
    </xf>
    <xf numFmtId="0" fontId="5" fillId="0" borderId="1" xfId="0" applyFont="1" applyBorder="1" applyAlignment="1" applyProtection="1">
      <alignment horizontal="left" vertical="center" wrapText="1"/>
      <protection locked="0"/>
    </xf>
    <xf numFmtId="0" fontId="5" fillId="0" borderId="1" xfId="0" applyFont="1" applyBorder="1" applyAlignment="1" applyProtection="1">
      <alignment horizontal="center" vertical="center" wrapText="1"/>
      <protection locked="0"/>
    </xf>
    <xf numFmtId="0" fontId="0" fillId="0" borderId="0" xfId="0" applyBorder="1" applyAlignment="1" applyProtection="1">
      <alignment horizontal="left" vertical="center"/>
      <protection locked="0"/>
    </xf>
    <xf numFmtId="3" fontId="5" fillId="0" borderId="1" xfId="0" applyNumberFormat="1" applyFont="1" applyBorder="1" applyAlignment="1" applyProtection="1">
      <alignment horizontal="center" vertical="center" wrapText="1"/>
      <protection locked="0"/>
    </xf>
    <xf numFmtId="0" fontId="7" fillId="0" borderId="0" xfId="0" applyFont="1" applyBorder="1"/>
    <xf numFmtId="0" fontId="10" fillId="0" borderId="0" xfId="0" applyFont="1"/>
    <xf numFmtId="0" fontId="9" fillId="0" borderId="0" xfId="0" applyFont="1" applyBorder="1" applyAlignment="1">
      <alignment horizontal="center"/>
    </xf>
    <xf numFmtId="0" fontId="9" fillId="0" borderId="0" xfId="1" applyFont="1" applyBorder="1" applyAlignment="1" applyProtection="1">
      <alignment horizontal="left"/>
    </xf>
    <xf numFmtId="0" fontId="0" fillId="0" borderId="0" xfId="0" applyBorder="1" applyAlignment="1" applyProtection="1">
      <alignment horizontal="center" vertical="center"/>
      <protection locked="0"/>
    </xf>
    <xf numFmtId="0" fontId="8" fillId="0" borderId="0" xfId="0" applyFont="1" applyAlignment="1">
      <alignment horizontal="center" vertical="center"/>
    </xf>
    <xf numFmtId="0" fontId="15" fillId="0" borderId="1" xfId="0" applyFont="1" applyBorder="1" applyAlignment="1" applyProtection="1">
      <alignment horizontal="left" vertical="center" wrapText="1"/>
      <protection locked="0"/>
    </xf>
    <xf numFmtId="0" fontId="14" fillId="0" borderId="0" xfId="0" applyFont="1" applyAlignment="1">
      <alignment vertical="center"/>
    </xf>
    <xf numFmtId="0" fontId="8" fillId="0" borderId="0" xfId="0" applyFont="1" applyAlignment="1">
      <alignment horizontal="center"/>
    </xf>
    <xf numFmtId="0" fontId="8" fillId="0" borderId="0" xfId="0" applyFont="1" applyAlignment="1">
      <alignment horizontal="left"/>
    </xf>
    <xf numFmtId="0" fontId="12" fillId="0" borderId="1" xfId="0" applyFont="1" applyBorder="1" applyAlignment="1" applyProtection="1">
      <alignment horizontal="center" vertical="center" wrapText="1"/>
      <protection locked="0"/>
    </xf>
    <xf numFmtId="0" fontId="5" fillId="0" borderId="1" xfId="0" applyFont="1" applyFill="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3" fontId="21" fillId="0" borderId="1" xfId="0" applyNumberFormat="1" applyFont="1" applyBorder="1" applyAlignment="1" applyProtection="1">
      <alignment horizontal="center" vertical="center" wrapText="1"/>
      <protection locked="0"/>
    </xf>
    <xf numFmtId="0" fontId="0" fillId="0" borderId="1" xfId="0" applyFont="1" applyBorder="1" applyAlignment="1" applyProtection="1">
      <alignment horizontal="left" vertical="center" wrapText="1"/>
      <protection locked="0"/>
    </xf>
    <xf numFmtId="3" fontId="25" fillId="0" borderId="1" xfId="0" applyNumberFormat="1" applyFont="1" applyBorder="1" applyAlignment="1" applyProtection="1">
      <alignment horizontal="center" vertical="center" wrapText="1"/>
      <protection locked="0"/>
    </xf>
    <xf numFmtId="3" fontId="25" fillId="3" borderId="1" xfId="0" applyNumberFormat="1" applyFont="1" applyFill="1" applyBorder="1" applyAlignment="1" applyProtection="1">
      <alignment horizontal="center" vertical="center" wrapText="1"/>
      <protection locked="0"/>
    </xf>
    <xf numFmtId="0" fontId="0" fillId="0" borderId="0" xfId="0" applyFill="1" applyBorder="1" applyAlignment="1" applyProtection="1">
      <alignment horizontal="left" vertical="center"/>
      <protection locked="0"/>
    </xf>
    <xf numFmtId="0" fontId="17" fillId="0" borderId="1" xfId="0" applyFont="1" applyFill="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32" fillId="0" borderId="0" xfId="0" applyFont="1" applyAlignment="1">
      <alignment horizontal="center"/>
    </xf>
    <xf numFmtId="0" fontId="5" fillId="0" borderId="1" xfId="0" applyFont="1" applyBorder="1" applyAlignment="1" applyProtection="1">
      <alignment horizontal="center" vertical="center"/>
      <protection locked="0"/>
    </xf>
    <xf numFmtId="14" fontId="31" fillId="0" borderId="0" xfId="0" applyNumberFormat="1" applyFont="1" applyAlignment="1">
      <alignment horizontal="center" vertical="center"/>
    </xf>
    <xf numFmtId="0" fontId="33" fillId="0" borderId="0" xfId="0" applyFont="1" applyBorder="1" applyAlignment="1">
      <alignment horizontal="center"/>
    </xf>
    <xf numFmtId="0" fontId="5" fillId="0" borderId="0" xfId="0" applyFont="1" applyBorder="1" applyAlignment="1" applyProtection="1">
      <alignment horizontal="center" vertical="center"/>
      <protection locked="0"/>
    </xf>
    <xf numFmtId="0" fontId="0" fillId="0" borderId="0" xfId="0"/>
    <xf numFmtId="0" fontId="34" fillId="0" borderId="0" xfId="0" applyFont="1" applyAlignment="1">
      <alignment horizontal="left"/>
    </xf>
    <xf numFmtId="0" fontId="20" fillId="0" borderId="0" xfId="0" applyFont="1" applyAlignment="1">
      <alignment horizontal="center"/>
    </xf>
    <xf numFmtId="0" fontId="9" fillId="0" borderId="0" xfId="0" applyFont="1" applyBorder="1" applyAlignment="1">
      <alignment horizontal="left"/>
    </xf>
    <xf numFmtId="0" fontId="14" fillId="0" borderId="0" xfId="0" applyFont="1" applyAlignment="1">
      <alignment horizontal="center" vertical="center"/>
    </xf>
    <xf numFmtId="0" fontId="9" fillId="0" borderId="2" xfId="0" applyFont="1" applyBorder="1" applyAlignment="1">
      <alignment horizontal="left"/>
    </xf>
    <xf numFmtId="0" fontId="12" fillId="0" borderId="1" xfId="0" applyFont="1" applyBorder="1" applyAlignment="1" applyProtection="1">
      <alignment horizontal="center" vertical="center" wrapText="1"/>
      <protection locked="0"/>
    </xf>
    <xf numFmtId="0" fontId="9" fillId="0" borderId="0" xfId="0" applyFont="1" applyBorder="1" applyAlignment="1"/>
    <xf numFmtId="0" fontId="0" fillId="0" borderId="1" xfId="0" applyBorder="1" applyAlignment="1" applyProtection="1">
      <alignment horizontal="center"/>
      <protection locked="0"/>
    </xf>
    <xf numFmtId="0" fontId="0" fillId="0" borderId="1" xfId="0" applyBorder="1" applyAlignment="1" applyProtection="1">
      <alignment horizontal="center" vertical="center"/>
      <protection locked="0"/>
    </xf>
    <xf numFmtId="0" fontId="0" fillId="0" borderId="1" xfId="0" applyBorder="1" applyProtection="1">
      <protection locked="0"/>
    </xf>
    <xf numFmtId="0" fontId="11" fillId="0" borderId="1" xfId="0" applyFont="1" applyFill="1" applyBorder="1" applyAlignment="1" applyProtection="1">
      <alignment horizontal="center" vertical="center" wrapText="1"/>
      <protection locked="0"/>
    </xf>
    <xf numFmtId="0" fontId="23" fillId="0" borderId="1" xfId="0" applyFont="1" applyFill="1" applyBorder="1" applyAlignment="1" applyProtection="1">
      <alignment horizontal="center" vertical="center" wrapText="1"/>
      <protection locked="0"/>
    </xf>
    <xf numFmtId="0" fontId="5" fillId="0" borderId="0" xfId="0" applyFont="1" applyFill="1" applyBorder="1" applyAlignment="1" applyProtection="1">
      <alignment horizontal="center" vertical="center" wrapText="1"/>
      <protection locked="0"/>
    </xf>
    <xf numFmtId="164" fontId="0" fillId="0" borderId="0" xfId="0" applyNumberFormat="1" applyBorder="1" applyAlignment="1" applyProtection="1">
      <alignment horizontal="left" vertical="center"/>
      <protection locked="0"/>
    </xf>
    <xf numFmtId="0" fontId="13" fillId="2" borderId="0" xfId="0" applyFont="1" applyFill="1" applyBorder="1" applyAlignment="1" applyProtection="1">
      <alignment horizontal="center" vertical="center" wrapText="1"/>
      <protection locked="0"/>
    </xf>
    <xf numFmtId="0" fontId="12" fillId="2" borderId="0" xfId="0" applyFont="1" applyFill="1" applyBorder="1" applyAlignment="1" applyProtection="1">
      <alignment horizontal="center" vertical="center" wrapText="1"/>
      <protection locked="0"/>
    </xf>
    <xf numFmtId="0" fontId="11" fillId="0" borderId="0" xfId="0" applyFont="1" applyBorder="1" applyAlignment="1" applyProtection="1">
      <alignment horizontal="center" vertical="center" wrapText="1"/>
      <protection locked="0"/>
    </xf>
    <xf numFmtId="0" fontId="23" fillId="2" borderId="0" xfId="0" applyFont="1" applyFill="1" applyBorder="1" applyAlignment="1" applyProtection="1">
      <alignment horizontal="center" vertical="center" wrapText="1"/>
      <protection locked="0"/>
    </xf>
    <xf numFmtId="0" fontId="26" fillId="2" borderId="0" xfId="0" applyFont="1" applyFill="1" applyBorder="1" applyAlignment="1" applyProtection="1">
      <alignment horizontal="center" vertical="center" wrapText="1"/>
      <protection locked="0"/>
    </xf>
    <xf numFmtId="0" fontId="23" fillId="0" borderId="0" xfId="0" applyFont="1" applyFill="1" applyBorder="1" applyAlignment="1" applyProtection="1">
      <alignment horizontal="center" vertical="center" wrapText="1"/>
      <protection locked="0"/>
    </xf>
    <xf numFmtId="0" fontId="24" fillId="2" borderId="0" xfId="0" applyFont="1" applyFill="1" applyBorder="1" applyAlignment="1" applyProtection="1">
      <alignment horizontal="center" vertical="center" wrapText="1"/>
      <protection locked="0"/>
    </xf>
    <xf numFmtId="1" fontId="22" fillId="0" borderId="1" xfId="0" applyNumberFormat="1" applyFont="1" applyFill="1" applyBorder="1" applyAlignment="1" applyProtection="1">
      <alignment horizontal="center" vertical="center" wrapText="1"/>
      <protection locked="0"/>
    </xf>
    <xf numFmtId="1" fontId="23" fillId="0" borderId="1" xfId="0" applyNumberFormat="1" applyFont="1" applyFill="1" applyBorder="1" applyAlignment="1" applyProtection="1">
      <alignment horizontal="center" vertical="center" wrapText="1"/>
      <protection locked="0"/>
    </xf>
    <xf numFmtId="0" fontId="5" fillId="0" borderId="6" xfId="0" applyFont="1" applyFill="1" applyBorder="1" applyAlignment="1" applyProtection="1">
      <alignment vertical="center" wrapText="1"/>
      <protection locked="0"/>
    </xf>
    <xf numFmtId="0" fontId="15" fillId="0" borderId="6" xfId="0" applyFont="1" applyBorder="1" applyAlignment="1" applyProtection="1">
      <alignment horizontal="left" vertical="center" wrapText="1"/>
      <protection locked="0"/>
    </xf>
    <xf numFmtId="0" fontId="5" fillId="0" borderId="7" xfId="0" applyFont="1" applyFill="1" applyBorder="1" applyAlignment="1" applyProtection="1">
      <alignment horizontal="center" vertical="center" wrapText="1"/>
      <protection locked="0"/>
    </xf>
    <xf numFmtId="2" fontId="0" fillId="0" borderId="0" xfId="0" applyNumberFormat="1" applyProtection="1">
      <protection locked="0"/>
    </xf>
    <xf numFmtId="1" fontId="0" fillId="0" borderId="1" xfId="0" applyNumberFormat="1" applyBorder="1" applyAlignment="1" applyProtection="1">
      <alignment horizontal="center"/>
      <protection locked="0"/>
    </xf>
    <xf numFmtId="0" fontId="2" fillId="0" borderId="1" xfId="0" applyFont="1" applyBorder="1" applyAlignment="1" applyProtection="1">
      <alignment horizontal="left" vertical="center" wrapText="1"/>
      <protection locked="0"/>
    </xf>
    <xf numFmtId="0" fontId="12" fillId="0" borderId="1" xfId="0" applyFont="1" applyFill="1" applyBorder="1" applyAlignment="1" applyProtection="1">
      <alignment horizontal="left" vertical="center" wrapText="1"/>
      <protection locked="0"/>
    </xf>
    <xf numFmtId="0" fontId="30" fillId="0" borderId="1" xfId="0" applyFont="1" applyFill="1" applyBorder="1" applyAlignment="1" applyProtection="1">
      <alignment horizontal="left" vertical="center" wrapText="1"/>
      <protection locked="0"/>
    </xf>
    <xf numFmtId="0" fontId="30" fillId="0" borderId="1" xfId="0" applyFont="1" applyBorder="1" applyAlignment="1" applyProtection="1">
      <alignment horizontal="left" vertical="center" wrapText="1"/>
      <protection locked="0"/>
    </xf>
    <xf numFmtId="3" fontId="39" fillId="0" borderId="1" xfId="0" applyNumberFormat="1" applyFont="1" applyBorder="1" applyAlignment="1" applyProtection="1">
      <alignment horizontal="center" vertical="center" wrapText="1"/>
      <protection locked="0"/>
    </xf>
    <xf numFmtId="3" fontId="29" fillId="0" borderId="1" xfId="0" applyNumberFormat="1" applyFont="1" applyBorder="1" applyAlignment="1" applyProtection="1">
      <alignment horizontal="center" vertical="center" wrapText="1"/>
      <protection locked="0"/>
    </xf>
    <xf numFmtId="3" fontId="23" fillId="0" borderId="1" xfId="0" applyNumberFormat="1" applyFont="1" applyBorder="1" applyAlignment="1" applyProtection="1">
      <alignment horizontal="center" vertical="center" wrapText="1"/>
      <protection locked="0"/>
    </xf>
    <xf numFmtId="3" fontId="40" fillId="0" borderId="1" xfId="0" applyNumberFormat="1" applyFont="1" applyBorder="1" applyAlignment="1" applyProtection="1">
      <alignment horizontal="center" vertical="center" wrapText="1"/>
      <protection locked="0"/>
    </xf>
    <xf numFmtId="0" fontId="23" fillId="0" borderId="1" xfId="0" applyFont="1" applyFill="1" applyBorder="1" applyAlignment="1" applyProtection="1">
      <alignment horizontal="center" vertical="center" wrapText="1"/>
      <protection locked="0"/>
    </xf>
    <xf numFmtId="3" fontId="25" fillId="0" borderId="0" xfId="0" applyNumberFormat="1" applyFont="1" applyBorder="1" applyAlignment="1" applyProtection="1">
      <alignment horizontal="center" vertical="center" wrapText="1"/>
      <protection locked="0"/>
    </xf>
    <xf numFmtId="0" fontId="0" fillId="0" borderId="1" xfId="0" applyFont="1" applyFill="1" applyBorder="1" applyAlignment="1" applyProtection="1">
      <alignment horizontal="left" vertical="center" wrapText="1"/>
      <protection locked="0"/>
    </xf>
    <xf numFmtId="3" fontId="40" fillId="0" borderId="1" xfId="0" applyNumberFormat="1" applyFont="1" applyFill="1" applyBorder="1" applyAlignment="1" applyProtection="1">
      <alignment horizontal="center" vertical="center" wrapText="1"/>
      <protection locked="0"/>
    </xf>
    <xf numFmtId="3" fontId="39" fillId="0" borderId="1" xfId="0" applyNumberFormat="1" applyFont="1" applyFill="1" applyBorder="1" applyAlignment="1" applyProtection="1">
      <alignment horizontal="center" vertical="center" wrapText="1"/>
      <protection locked="0"/>
    </xf>
    <xf numFmtId="3" fontId="21" fillId="0" borderId="1" xfId="0" applyNumberFormat="1" applyFont="1" applyFill="1" applyBorder="1" applyAlignment="1" applyProtection="1">
      <alignment horizontal="center" vertical="center" wrapText="1"/>
      <protection locked="0"/>
    </xf>
    <xf numFmtId="3" fontId="25" fillId="0" borderId="1" xfId="0" applyNumberFormat="1" applyFont="1" applyFill="1" applyBorder="1" applyAlignment="1" applyProtection="1">
      <alignment horizontal="center" vertical="center" wrapText="1"/>
      <protection locked="0"/>
    </xf>
    <xf numFmtId="14" fontId="41" fillId="0" borderId="0" xfId="0" applyNumberFormat="1" applyFont="1" applyAlignment="1">
      <alignment horizontal="center" vertical="center"/>
    </xf>
    <xf numFmtId="0" fontId="23" fillId="0" borderId="1" xfId="0" applyFont="1" applyFill="1" applyBorder="1" applyAlignment="1" applyProtection="1">
      <alignment horizontal="center" vertical="center" wrapText="1"/>
      <protection locked="0"/>
    </xf>
    <xf numFmtId="0" fontId="5" fillId="0" borderId="6" xfId="0" applyFont="1" applyFill="1" applyBorder="1" applyAlignment="1" applyProtection="1">
      <alignment horizontal="center" vertical="center" wrapText="1"/>
      <protection locked="0"/>
    </xf>
    <xf numFmtId="3" fontId="25" fillId="3" borderId="0" xfId="0" applyNumberFormat="1" applyFont="1" applyFill="1" applyBorder="1" applyAlignment="1" applyProtection="1">
      <alignment horizontal="center" vertical="center" wrapText="1"/>
      <protection locked="0"/>
    </xf>
    <xf numFmtId="0" fontId="23" fillId="2" borderId="4" xfId="0" applyFont="1" applyFill="1" applyBorder="1" applyAlignment="1" applyProtection="1">
      <alignment vertical="center" wrapText="1"/>
      <protection locked="0"/>
    </xf>
    <xf numFmtId="0" fontId="23" fillId="2" borderId="5" xfId="0" applyFont="1" applyFill="1" applyBorder="1" applyAlignment="1" applyProtection="1">
      <alignment vertical="center" wrapText="1"/>
      <protection locked="0"/>
    </xf>
    <xf numFmtId="0" fontId="23" fillId="2" borderId="0" xfId="0" applyFont="1" applyFill="1" applyBorder="1" applyAlignment="1" applyProtection="1">
      <alignment vertical="center" wrapText="1"/>
      <protection locked="0"/>
    </xf>
    <xf numFmtId="0" fontId="20" fillId="0" borderId="1" xfId="0" applyFont="1" applyFill="1" applyBorder="1" applyAlignment="1" applyProtection="1">
      <alignment horizontal="left" vertical="center" wrapText="1"/>
      <protection locked="0"/>
    </xf>
    <xf numFmtId="0" fontId="5" fillId="0" borderId="6" xfId="0" applyFont="1" applyBorder="1" applyAlignment="1" applyProtection="1">
      <alignment horizontal="left" vertical="center" wrapText="1"/>
      <protection locked="0"/>
    </xf>
    <xf numFmtId="0" fontId="5" fillId="0" borderId="6" xfId="0" applyFont="1" applyBorder="1" applyAlignment="1" applyProtection="1">
      <alignment horizontal="center" vertical="center" wrapText="1"/>
      <protection locked="0"/>
    </xf>
    <xf numFmtId="3" fontId="21" fillId="0" borderId="6" xfId="0" applyNumberFormat="1" applyFont="1" applyBorder="1" applyAlignment="1" applyProtection="1">
      <alignment horizontal="center" vertical="center" wrapText="1"/>
      <protection locked="0"/>
    </xf>
    <xf numFmtId="0" fontId="5" fillId="0" borderId="1" xfId="0" applyFont="1" applyFill="1" applyBorder="1" applyAlignment="1" applyProtection="1">
      <alignment horizontal="center" vertical="center"/>
      <protection locked="0"/>
    </xf>
    <xf numFmtId="0" fontId="16" fillId="0" borderId="1" xfId="0" applyFont="1" applyFill="1" applyBorder="1" applyAlignment="1">
      <alignment horizontal="left" vertical="center" wrapText="1"/>
    </xf>
    <xf numFmtId="0" fontId="5" fillId="0" borderId="6" xfId="0" applyFont="1" applyFill="1" applyBorder="1" applyAlignment="1" applyProtection="1">
      <alignment horizontal="center" vertical="center"/>
      <protection locked="0"/>
    </xf>
    <xf numFmtId="3" fontId="13" fillId="0" borderId="1" xfId="0" applyNumberFormat="1" applyFont="1" applyFill="1" applyBorder="1" applyAlignment="1" applyProtection="1">
      <alignment horizontal="center" vertical="center" wrapText="1"/>
      <protection locked="0"/>
    </xf>
    <xf numFmtId="0" fontId="5" fillId="0" borderId="6" xfId="0" applyFont="1" applyFill="1" applyBorder="1" applyAlignment="1" applyProtection="1">
      <alignment horizontal="center" vertical="center" wrapText="1"/>
      <protection locked="0"/>
    </xf>
    <xf numFmtId="1" fontId="23" fillId="0" borderId="1" xfId="0" applyNumberFormat="1" applyFont="1" applyBorder="1" applyAlignment="1" applyProtection="1">
      <alignment horizontal="center" vertical="center"/>
      <protection locked="0"/>
    </xf>
    <xf numFmtId="0" fontId="42" fillId="4" borderId="0" xfId="0" applyFont="1" applyFill="1" applyAlignment="1">
      <alignment horizontal="center"/>
    </xf>
    <xf numFmtId="0" fontId="43" fillId="0" borderId="0" xfId="0" applyFont="1" applyFill="1" applyAlignment="1">
      <alignment horizontal="center"/>
    </xf>
    <xf numFmtId="0" fontId="19" fillId="0" borderId="1" xfId="0" applyFont="1" applyBorder="1" applyAlignment="1" applyProtection="1">
      <alignment horizontal="center" vertical="center"/>
      <protection locked="0"/>
    </xf>
    <xf numFmtId="0" fontId="19" fillId="0" borderId="1" xfId="0" applyFont="1" applyFill="1" applyBorder="1" applyAlignment="1" applyProtection="1">
      <alignment horizontal="center" vertical="center"/>
      <protection locked="0"/>
    </xf>
    <xf numFmtId="0" fontId="0" fillId="3" borderId="1" xfId="0" applyFont="1" applyFill="1" applyBorder="1" applyAlignment="1" applyProtection="1">
      <alignment horizontal="left" vertical="center" wrapText="1"/>
      <protection locked="0"/>
    </xf>
    <xf numFmtId="0" fontId="5" fillId="3" borderId="1" xfId="0" applyFont="1" applyFill="1" applyBorder="1" applyAlignment="1" applyProtection="1">
      <alignment horizontal="center" vertical="center" wrapText="1"/>
      <protection locked="0"/>
    </xf>
    <xf numFmtId="3" fontId="40" fillId="3" borderId="1" xfId="0" applyNumberFormat="1" applyFont="1" applyFill="1" applyBorder="1" applyAlignment="1" applyProtection="1">
      <alignment horizontal="center" vertical="center" wrapText="1"/>
      <protection locked="0"/>
    </xf>
    <xf numFmtId="3" fontId="39" fillId="3" borderId="1" xfId="0" applyNumberFormat="1" applyFont="1" applyFill="1" applyBorder="1" applyAlignment="1" applyProtection="1">
      <alignment horizontal="center" vertical="center" wrapText="1"/>
      <protection locked="0"/>
    </xf>
    <xf numFmtId="0" fontId="19" fillId="3" borderId="1" xfId="0" applyFont="1" applyFill="1" applyBorder="1" applyAlignment="1" applyProtection="1">
      <alignment horizontal="center" vertical="center"/>
      <protection locked="0"/>
    </xf>
    <xf numFmtId="3" fontId="21" fillId="3" borderId="1" xfId="0" applyNumberFormat="1" applyFont="1" applyFill="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5" fillId="0" borderId="6" xfId="0" applyFont="1" applyBorder="1" applyAlignment="1" applyProtection="1">
      <alignment horizontal="left" vertical="center" wrapText="1"/>
      <protection locked="0"/>
    </xf>
    <xf numFmtId="0" fontId="5" fillId="0" borderId="0" xfId="0" applyFont="1" applyFill="1" applyBorder="1" applyAlignment="1" applyProtection="1">
      <alignment horizontal="center" vertical="center" wrapText="1"/>
      <protection locked="0"/>
    </xf>
    <xf numFmtId="0" fontId="5" fillId="3" borderId="1" xfId="0" applyFont="1" applyFill="1" applyBorder="1" applyAlignment="1" applyProtection="1">
      <alignment horizontal="center" vertical="center"/>
      <protection locked="0"/>
    </xf>
    <xf numFmtId="0" fontId="23" fillId="0" borderId="1" xfId="0" applyFont="1" applyFill="1" applyBorder="1" applyAlignment="1" applyProtection="1">
      <alignment horizontal="center" vertical="center" wrapText="1"/>
      <protection locked="0"/>
    </xf>
    <xf numFmtId="0" fontId="5" fillId="0" borderId="6" xfId="0" applyFont="1" applyFill="1" applyBorder="1" applyAlignment="1" applyProtection="1">
      <alignment horizontal="center" vertical="center" wrapText="1"/>
      <protection locked="0"/>
    </xf>
    <xf numFmtId="0" fontId="0" fillId="0" borderId="0" xfId="0" applyAlignment="1" applyProtection="1">
      <alignment horizontal="center" vertical="center"/>
      <protection locked="0"/>
    </xf>
    <xf numFmtId="0" fontId="0" fillId="0" borderId="0" xfId="0" applyAlignment="1" applyProtection="1">
      <alignment horizontal="center"/>
      <protection locked="0"/>
    </xf>
    <xf numFmtId="3" fontId="48" fillId="4" borderId="1" xfId="0" applyNumberFormat="1" applyFont="1" applyFill="1" applyBorder="1" applyAlignment="1">
      <alignment horizontal="center" vertical="center"/>
    </xf>
    <xf numFmtId="0" fontId="49" fillId="4" borderId="1" xfId="1" applyFont="1" applyFill="1" applyBorder="1" applyAlignment="1" applyProtection="1">
      <alignment horizontal="center" vertical="center"/>
    </xf>
    <xf numFmtId="0" fontId="47" fillId="4" borderId="1" xfId="0" applyFont="1" applyFill="1" applyBorder="1" applyAlignment="1">
      <alignment vertical="center"/>
    </xf>
    <xf numFmtId="0" fontId="47" fillId="4" borderId="3" xfId="0" applyFont="1" applyFill="1" applyBorder="1" applyAlignment="1">
      <alignment vertical="center"/>
    </xf>
    <xf numFmtId="0" fontId="47" fillId="4" borderId="4" xfId="0" applyFont="1" applyFill="1" applyBorder="1" applyAlignment="1">
      <alignment vertical="center"/>
    </xf>
    <xf numFmtId="0" fontId="47" fillId="4" borderId="5" xfId="0" applyFont="1" applyFill="1" applyBorder="1" applyAlignment="1">
      <alignment vertical="center"/>
    </xf>
    <xf numFmtId="3" fontId="48" fillId="4" borderId="1" xfId="0" applyNumberFormat="1" applyFont="1" applyFill="1" applyBorder="1" applyAlignment="1">
      <alignment horizontal="center" vertical="center" wrapText="1"/>
    </xf>
    <xf numFmtId="0" fontId="54" fillId="0" borderId="0" xfId="0" applyFont="1" applyProtection="1">
      <protection locked="0"/>
    </xf>
    <xf numFmtId="0" fontId="0" fillId="0" borderId="1" xfId="0" applyBorder="1"/>
    <xf numFmtId="0" fontId="56" fillId="4" borderId="1" xfId="0" applyFont="1" applyFill="1" applyBorder="1" applyAlignment="1">
      <alignment horizontal="center" vertical="center"/>
    </xf>
    <xf numFmtId="0" fontId="33" fillId="0" borderId="1" xfId="0" applyFont="1" applyFill="1" applyBorder="1" applyAlignment="1" applyProtection="1">
      <alignment vertical="center" wrapText="1"/>
      <protection locked="0"/>
    </xf>
    <xf numFmtId="0" fontId="60" fillId="0" borderId="0" xfId="0" applyFont="1" applyProtection="1">
      <protection locked="0"/>
    </xf>
    <xf numFmtId="0" fontId="48" fillId="0" borderId="0" xfId="0" applyFont="1" applyProtection="1">
      <protection locked="0"/>
    </xf>
    <xf numFmtId="0" fontId="63" fillId="0" borderId="0" xfId="0" applyFont="1" applyBorder="1" applyProtection="1">
      <protection locked="0"/>
    </xf>
    <xf numFmtId="0" fontId="51" fillId="0" borderId="0" xfId="0" applyFont="1" applyProtection="1">
      <protection locked="0"/>
    </xf>
    <xf numFmtId="16" fontId="0" fillId="0" borderId="0" xfId="0" applyNumberFormat="1" applyBorder="1" applyAlignment="1" applyProtection="1">
      <alignment horizontal="left" vertical="center"/>
      <protection locked="0"/>
    </xf>
    <xf numFmtId="3" fontId="72" fillId="4" borderId="1" xfId="0" applyNumberFormat="1" applyFont="1" applyFill="1" applyBorder="1" applyAlignment="1" applyProtection="1">
      <alignment horizontal="center" vertical="center" wrapText="1"/>
      <protection locked="0"/>
    </xf>
    <xf numFmtId="3" fontId="72" fillId="0" borderId="1" xfId="0" applyNumberFormat="1" applyFont="1" applyFill="1" applyBorder="1" applyAlignment="1" applyProtection="1">
      <alignment horizontal="center" vertical="center" wrapText="1"/>
      <protection locked="0"/>
    </xf>
    <xf numFmtId="3" fontId="72" fillId="0" borderId="1" xfId="0" applyNumberFormat="1" applyFont="1" applyBorder="1" applyAlignment="1" applyProtection="1">
      <alignment horizontal="center" vertical="center" wrapText="1"/>
      <protection locked="0"/>
    </xf>
    <xf numFmtId="0" fontId="76" fillId="0" borderId="0" xfId="0" applyFont="1" applyBorder="1" applyProtection="1">
      <protection locked="0"/>
    </xf>
    <xf numFmtId="0" fontId="48" fillId="4" borderId="1" xfId="0"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48" fillId="4" borderId="1" xfId="0" applyFont="1" applyFill="1" applyBorder="1" applyAlignment="1" applyProtection="1">
      <alignment horizontal="center" vertical="center"/>
      <protection locked="0"/>
    </xf>
    <xf numFmtId="0" fontId="45" fillId="0" borderId="1" xfId="0" applyFont="1" applyFill="1" applyBorder="1" applyAlignment="1" applyProtection="1">
      <alignment horizontal="center" vertical="center" wrapText="1"/>
      <protection locked="0"/>
    </xf>
    <xf numFmtId="0" fontId="48" fillId="4" borderId="1" xfId="0" applyFont="1" applyFill="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4" fontId="73" fillId="4" borderId="1" xfId="0" applyNumberFormat="1" applyFont="1" applyFill="1" applyBorder="1" applyAlignment="1" applyProtection="1">
      <alignment horizontal="center" vertical="center" wrapText="1"/>
      <protection locked="0"/>
    </xf>
    <xf numFmtId="0" fontId="73" fillId="0" borderId="1" xfId="0"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textRotation="90" shrinkToFit="1"/>
      <protection locked="0"/>
    </xf>
    <xf numFmtId="0" fontId="74" fillId="0" borderId="1" xfId="0" applyFont="1" applyFill="1" applyBorder="1" applyAlignment="1" applyProtection="1">
      <alignment horizontal="center" vertical="center"/>
      <protection locked="0"/>
    </xf>
    <xf numFmtId="0" fontId="51" fillId="0" borderId="1" xfId="0" applyFont="1" applyFill="1" applyBorder="1" applyAlignment="1" applyProtection="1">
      <alignment horizontal="center" vertical="center" wrapText="1"/>
      <protection locked="0"/>
    </xf>
    <xf numFmtId="14" fontId="73" fillId="0" borderId="1" xfId="0" applyNumberFormat="1" applyFont="1" applyFill="1" applyBorder="1" applyAlignment="1" applyProtection="1">
      <alignment horizontal="center" vertical="center"/>
      <protection locked="0"/>
    </xf>
    <xf numFmtId="0" fontId="73" fillId="0" borderId="1" xfId="0" applyFont="1" applyFill="1" applyBorder="1" applyAlignment="1" applyProtection="1">
      <alignment horizontal="center" vertical="center"/>
      <protection locked="0"/>
    </xf>
    <xf numFmtId="0" fontId="75" fillId="0" borderId="1" xfId="0" applyFont="1" applyFill="1" applyBorder="1" applyAlignment="1" applyProtection="1">
      <alignment horizontal="center" vertical="center"/>
      <protection locked="0"/>
    </xf>
    <xf numFmtId="0" fontId="73" fillId="4" borderId="1" xfId="0" applyFont="1" applyFill="1" applyBorder="1" applyAlignment="1" applyProtection="1">
      <alignment horizontal="center" vertical="center"/>
      <protection locked="0"/>
    </xf>
    <xf numFmtId="14" fontId="73" fillId="4" borderId="1" xfId="0" applyNumberFormat="1" applyFont="1" applyFill="1" applyBorder="1" applyAlignment="1" applyProtection="1">
      <alignment horizontal="center" vertical="center"/>
      <protection locked="0"/>
    </xf>
    <xf numFmtId="0" fontId="73" fillId="4" borderId="1" xfId="0" applyFont="1" applyFill="1" applyBorder="1" applyAlignment="1" applyProtection="1">
      <alignment horizontal="center" vertical="center" wrapText="1"/>
      <protection locked="0"/>
    </xf>
    <xf numFmtId="14" fontId="73" fillId="0" borderId="1" xfId="0" applyNumberFormat="1" applyFont="1" applyFill="1" applyBorder="1" applyAlignment="1" applyProtection="1">
      <alignment horizontal="center" vertical="center" wrapText="1"/>
      <protection locked="0"/>
    </xf>
    <xf numFmtId="3" fontId="72" fillId="0" borderId="1" xfId="0" applyNumberFormat="1" applyFont="1" applyFill="1" applyBorder="1" applyAlignment="1" applyProtection="1">
      <alignment horizontal="center" vertical="center" shrinkToFit="1"/>
      <protection locked="0"/>
    </xf>
    <xf numFmtId="0" fontId="51" fillId="4" borderId="1" xfId="0" applyFont="1" applyFill="1" applyBorder="1" applyAlignment="1" applyProtection="1">
      <alignment horizontal="center" vertical="center" wrapText="1"/>
      <protection locked="0"/>
    </xf>
    <xf numFmtId="16" fontId="73" fillId="4" borderId="1" xfId="0" applyNumberFormat="1" applyFont="1" applyFill="1" applyBorder="1" applyAlignment="1" applyProtection="1">
      <alignment horizontal="center" vertical="center" wrapText="1"/>
      <protection locked="0"/>
    </xf>
    <xf numFmtId="16" fontId="73" fillId="0" borderId="1"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wrapText="1"/>
      <protection locked="0"/>
    </xf>
    <xf numFmtId="0" fontId="74" fillId="4" borderId="1" xfId="0" applyFont="1" applyFill="1" applyBorder="1" applyAlignment="1" applyProtection="1">
      <alignment horizontal="center" vertical="center" wrapText="1"/>
      <protection locked="0"/>
    </xf>
    <xf numFmtId="0" fontId="51" fillId="4" borderId="1" xfId="0" applyFont="1" applyFill="1" applyBorder="1" applyAlignment="1" applyProtection="1">
      <alignment horizontal="center" vertical="top" wrapText="1"/>
      <protection locked="0"/>
    </xf>
    <xf numFmtId="0" fontId="53" fillId="4" borderId="4" xfId="0" applyFont="1" applyFill="1" applyBorder="1" applyAlignment="1">
      <alignment vertical="top"/>
    </xf>
    <xf numFmtId="0" fontId="54" fillId="0" borderId="0" xfId="0" applyFont="1" applyAlignment="1" applyProtection="1">
      <alignment vertical="top"/>
      <protection locked="0"/>
    </xf>
    <xf numFmtId="0" fontId="71" fillId="0" borderId="4" xfId="0" applyFont="1" applyBorder="1" applyAlignment="1" applyProtection="1">
      <alignment horizontal="center" vertical="center" wrapText="1"/>
      <protection locked="0"/>
    </xf>
    <xf numFmtId="0" fontId="71" fillId="0" borderId="5" xfId="0" applyFont="1" applyBorder="1" applyAlignment="1" applyProtection="1">
      <alignment horizontal="center" vertical="center" wrapText="1"/>
      <protection locked="0"/>
    </xf>
    <xf numFmtId="3" fontId="72" fillId="4" borderId="4" xfId="0" applyNumberFormat="1" applyFont="1" applyFill="1" applyBorder="1" applyAlignment="1" applyProtection="1">
      <alignment horizontal="center" vertical="center" wrapText="1"/>
      <protection locked="0"/>
    </xf>
    <xf numFmtId="14" fontId="73" fillId="4" borderId="5" xfId="0" applyNumberFormat="1" applyFont="1" applyFill="1" applyBorder="1" applyAlignment="1" applyProtection="1">
      <alignment horizontal="center" vertical="center" wrapText="1"/>
      <protection locked="0"/>
    </xf>
    <xf numFmtId="0" fontId="55" fillId="0" borderId="1" xfId="0" applyFont="1" applyBorder="1" applyAlignment="1" applyProtection="1">
      <alignment horizontal="right" vertical="center" wrapText="1"/>
      <protection locked="0"/>
    </xf>
    <xf numFmtId="3" fontId="45" fillId="4" borderId="1" xfId="0" applyNumberFormat="1" applyFont="1" applyFill="1" applyBorder="1" applyAlignment="1">
      <alignment horizontal="right" vertical="center"/>
    </xf>
    <xf numFmtId="3" fontId="45" fillId="4" borderId="1" xfId="0" applyNumberFormat="1" applyFont="1" applyFill="1" applyBorder="1" applyAlignment="1" applyProtection="1">
      <alignment horizontal="right" vertical="center" wrapText="1"/>
      <protection locked="0"/>
    </xf>
    <xf numFmtId="3" fontId="83" fillId="0" borderId="1" xfId="0" applyNumberFormat="1" applyFont="1" applyBorder="1" applyAlignment="1" applyProtection="1">
      <alignment horizontal="right"/>
      <protection locked="0"/>
    </xf>
    <xf numFmtId="0" fontId="83" fillId="0" borderId="0" xfId="0" applyFont="1" applyAlignment="1" applyProtection="1">
      <alignment horizontal="right"/>
      <protection locked="0"/>
    </xf>
    <xf numFmtId="1" fontId="45" fillId="4" borderId="1" xfId="0" applyNumberFormat="1" applyFont="1" applyFill="1" applyBorder="1" applyAlignment="1">
      <alignment horizontal="right" vertical="center"/>
    </xf>
    <xf numFmtId="0" fontId="83" fillId="0" borderId="0" xfId="0" applyFont="1" applyProtection="1">
      <protection locked="0"/>
    </xf>
    <xf numFmtId="3" fontId="9" fillId="4" borderId="1" xfId="0" applyNumberFormat="1" applyFont="1" applyFill="1" applyBorder="1" applyAlignment="1" applyProtection="1">
      <alignment horizontal="right" vertical="center" wrapText="1"/>
      <protection locked="0"/>
    </xf>
    <xf numFmtId="3" fontId="9" fillId="0" borderId="1" xfId="0" applyNumberFormat="1" applyFont="1" applyFill="1" applyBorder="1" applyAlignment="1" applyProtection="1">
      <alignment horizontal="right" vertical="center" wrapText="1"/>
      <protection locked="0"/>
    </xf>
    <xf numFmtId="3" fontId="9" fillId="0" borderId="1" xfId="0" applyNumberFormat="1" applyFont="1" applyBorder="1" applyAlignment="1" applyProtection="1">
      <alignment horizontal="right" vertical="center" wrapText="1"/>
      <protection locked="0"/>
    </xf>
    <xf numFmtId="0" fontId="9" fillId="0" borderId="0" xfId="0" applyFont="1" applyBorder="1" applyAlignment="1" applyProtection="1">
      <alignment horizontal="right"/>
      <protection locked="0"/>
    </xf>
    <xf numFmtId="1" fontId="45" fillId="0" borderId="1" xfId="0" applyNumberFormat="1" applyFont="1" applyBorder="1" applyAlignment="1" applyProtection="1">
      <alignment horizontal="right" vertical="center" wrapText="1"/>
      <protection locked="0"/>
    </xf>
    <xf numFmtId="3" fontId="45" fillId="0" borderId="1" xfId="0" applyNumberFormat="1" applyFont="1" applyFill="1" applyBorder="1" applyAlignment="1" applyProtection="1">
      <alignment horizontal="right" vertical="center" wrapText="1"/>
      <protection locked="0"/>
    </xf>
    <xf numFmtId="3" fontId="45" fillId="0" borderId="1" xfId="0" applyNumberFormat="1" applyFont="1" applyBorder="1" applyAlignment="1" applyProtection="1">
      <alignment horizontal="right" vertical="center" wrapText="1"/>
      <protection locked="0"/>
    </xf>
    <xf numFmtId="0" fontId="51" fillId="0" borderId="2" xfId="0" applyFont="1" applyFill="1" applyBorder="1" applyAlignment="1" applyProtection="1">
      <alignment horizontal="center" vertical="center" wrapText="1"/>
      <protection locked="0"/>
    </xf>
    <xf numFmtId="3" fontId="72" fillId="0" borderId="4" xfId="0" applyNumberFormat="1" applyFont="1" applyFill="1" applyBorder="1" applyAlignment="1" applyProtection="1">
      <alignment horizontal="center" vertical="center" wrapText="1"/>
      <protection locked="0"/>
    </xf>
    <xf numFmtId="14" fontId="73" fillId="0" borderId="5" xfId="0" applyNumberFormat="1" applyFont="1" applyFill="1" applyBorder="1" applyAlignment="1" applyProtection="1">
      <alignment horizontal="center" vertical="center"/>
      <protection locked="0"/>
    </xf>
    <xf numFmtId="0" fontId="50" fillId="4" borderId="1" xfId="0" applyFont="1" applyFill="1" applyBorder="1" applyAlignment="1">
      <alignment horizontal="left" vertical="center"/>
    </xf>
    <xf numFmtId="0" fontId="55" fillId="0" borderId="1" xfId="0" applyFont="1" applyBorder="1" applyAlignment="1" applyProtection="1">
      <alignment horizontal="center" vertical="center" wrapText="1"/>
      <protection locked="0"/>
    </xf>
    <xf numFmtId="0" fontId="54" fillId="0" borderId="0" xfId="0" applyFont="1" applyBorder="1" applyAlignment="1" applyProtection="1">
      <alignment vertical="top"/>
      <protection locked="0"/>
    </xf>
    <xf numFmtId="3" fontId="48" fillId="4" borderId="0" xfId="0" applyNumberFormat="1" applyFont="1" applyFill="1" applyBorder="1" applyAlignment="1">
      <alignment horizontal="center" vertical="center" wrapText="1"/>
    </xf>
    <xf numFmtId="3" fontId="45" fillId="4" borderId="0" xfId="0" applyNumberFormat="1" applyFont="1" applyFill="1" applyBorder="1" applyAlignment="1">
      <alignment horizontal="right" vertical="center"/>
    </xf>
    <xf numFmtId="0" fontId="0" fillId="0" borderId="0" xfId="0" applyBorder="1" applyProtection="1">
      <protection locked="0"/>
    </xf>
    <xf numFmtId="0" fontId="45" fillId="0" borderId="0" xfId="0" applyFont="1" applyBorder="1" applyAlignment="1" applyProtection="1">
      <alignment horizontal="right"/>
      <protection locked="0"/>
    </xf>
    <xf numFmtId="0" fontId="54" fillId="0" borderId="1" xfId="0" applyFont="1" applyBorder="1" applyAlignment="1" applyProtection="1">
      <alignment horizontal="center" vertical="center" wrapText="1"/>
      <protection locked="0"/>
    </xf>
    <xf numFmtId="1" fontId="42" fillId="0" borderId="1" xfId="0" applyNumberFormat="1" applyFont="1" applyBorder="1" applyAlignment="1" applyProtection="1">
      <alignment horizontal="center" vertical="center" wrapText="1"/>
      <protection locked="0"/>
    </xf>
    <xf numFmtId="0" fontId="42" fillId="0" borderId="1" xfId="0" applyFont="1" applyBorder="1" applyAlignment="1" applyProtection="1">
      <alignment horizontal="center" vertical="center" wrapText="1"/>
      <protection locked="0"/>
    </xf>
    <xf numFmtId="0" fontId="59" fillId="0" borderId="1" xfId="0" applyFont="1" applyFill="1" applyBorder="1" applyAlignment="1" applyProtection="1">
      <alignment horizontal="center" vertical="center" wrapText="1"/>
      <protection locked="0"/>
    </xf>
    <xf numFmtId="0" fontId="54" fillId="0" borderId="1" xfId="0" applyFont="1" applyFill="1" applyBorder="1" applyAlignment="1" applyProtection="1">
      <alignment horizontal="left" vertical="top" wrapText="1"/>
      <protection locked="0"/>
    </xf>
    <xf numFmtId="3" fontId="42" fillId="0" borderId="1" xfId="0" applyNumberFormat="1" applyFont="1" applyFill="1" applyBorder="1" applyAlignment="1" applyProtection="1">
      <alignment horizontal="center" vertical="center" wrapText="1"/>
      <protection locked="0"/>
    </xf>
    <xf numFmtId="0" fontId="54" fillId="0" borderId="1"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3" fontId="42" fillId="0" borderId="1" xfId="0" applyNumberFormat="1" applyFont="1" applyBorder="1" applyAlignment="1" applyProtection="1">
      <alignment horizontal="center" vertical="center" wrapText="1"/>
      <protection locked="0"/>
    </xf>
    <xf numFmtId="0" fontId="60" fillId="0" borderId="1" xfId="0" applyFont="1" applyFill="1" applyBorder="1" applyAlignment="1" applyProtection="1">
      <alignment horizontal="center" vertical="center" wrapText="1"/>
      <protection locked="0"/>
    </xf>
    <xf numFmtId="0" fontId="54" fillId="0" borderId="1" xfId="0" applyFont="1" applyFill="1" applyBorder="1" applyAlignment="1">
      <alignment horizontal="left" vertical="center" wrapText="1"/>
    </xf>
    <xf numFmtId="0" fontId="33" fillId="0" borderId="1" xfId="0" applyFont="1" applyFill="1" applyBorder="1" applyAlignment="1" applyProtection="1">
      <alignment horizontal="left" vertical="center" shrinkToFit="1"/>
      <protection locked="0"/>
    </xf>
    <xf numFmtId="0" fontId="33" fillId="0" borderId="1" xfId="0" applyFont="1" applyBorder="1" applyAlignment="1" applyProtection="1">
      <alignment horizontal="left" vertical="center" shrinkToFit="1"/>
      <protection locked="0"/>
    </xf>
    <xf numFmtId="0" fontId="33" fillId="0" borderId="1" xfId="0" applyFont="1" applyBorder="1" applyAlignment="1" applyProtection="1">
      <alignment horizontal="left" vertical="center" wrapText="1"/>
      <protection locked="0"/>
    </xf>
    <xf numFmtId="1" fontId="42" fillId="0" borderId="1" xfId="0" applyNumberFormat="1" applyFont="1" applyFill="1" applyBorder="1" applyAlignment="1" applyProtection="1">
      <alignment horizontal="center" vertical="center" wrapText="1"/>
      <protection locked="0"/>
    </xf>
    <xf numFmtId="0" fontId="59" fillId="0" borderId="1" xfId="0" applyFont="1" applyBorder="1" applyAlignment="1" applyProtection="1">
      <alignment horizontal="center" vertical="center" wrapText="1"/>
      <protection locked="0"/>
    </xf>
    <xf numFmtId="0" fontId="48" fillId="0" borderId="1" xfId="0" applyFont="1" applyBorder="1" applyAlignment="1" applyProtection="1">
      <alignment horizontal="center"/>
      <protection locked="0"/>
    </xf>
    <xf numFmtId="0" fontId="48" fillId="0" borderId="0" xfId="0" applyFont="1" applyAlignment="1" applyProtection="1">
      <alignment horizontal="center"/>
      <protection locked="0"/>
    </xf>
    <xf numFmtId="0" fontId="84" fillId="0" borderId="0" xfId="0" applyFont="1" applyAlignment="1">
      <alignment horizontal="center" vertical="center"/>
    </xf>
    <xf numFmtId="0" fontId="84" fillId="0" borderId="0" xfId="0" applyFont="1" applyBorder="1" applyAlignment="1">
      <alignment horizontal="center" vertical="center"/>
    </xf>
    <xf numFmtId="0" fontId="8" fillId="14" borderId="3" xfId="0" applyFont="1" applyFill="1" applyBorder="1" applyAlignment="1">
      <alignment horizontal="left" vertical="center" indent="1"/>
    </xf>
    <xf numFmtId="0" fontId="8" fillId="14" borderId="4" xfId="0" applyFont="1" applyFill="1" applyBorder="1" applyAlignment="1">
      <alignment horizontal="left" vertical="center" indent="1"/>
    </xf>
    <xf numFmtId="0" fontId="8" fillId="14" borderId="5" xfId="0" applyFont="1" applyFill="1" applyBorder="1" applyAlignment="1">
      <alignment horizontal="left" vertical="center" indent="1"/>
    </xf>
    <xf numFmtId="0" fontId="9" fillId="16" borderId="1" xfId="0" applyFont="1" applyFill="1" applyBorder="1" applyAlignment="1">
      <alignment horizontal="left" vertical="center"/>
    </xf>
    <xf numFmtId="49" fontId="9" fillId="16" borderId="1" xfId="0" applyNumberFormat="1" applyFont="1" applyFill="1" applyBorder="1" applyAlignment="1">
      <alignment horizontal="left" vertical="center"/>
    </xf>
    <xf numFmtId="0" fontId="9" fillId="16" borderId="1" xfId="0" applyFont="1" applyFill="1" applyBorder="1" applyAlignment="1">
      <alignment horizontal="center" vertical="center"/>
    </xf>
    <xf numFmtId="0" fontId="87" fillId="16" borderId="1" xfId="0" applyFont="1" applyFill="1" applyBorder="1" applyAlignment="1">
      <alignment horizontal="left" vertical="center"/>
    </xf>
    <xf numFmtId="0" fontId="88" fillId="0" borderId="1" xfId="0" applyFont="1" applyBorder="1" applyAlignment="1">
      <alignment horizontal="left" vertical="center"/>
    </xf>
    <xf numFmtId="49" fontId="88" fillId="0" borderId="1" xfId="0" applyNumberFormat="1" applyFont="1" applyBorder="1" applyAlignment="1">
      <alignment horizontal="center" vertical="center"/>
    </xf>
    <xf numFmtId="0" fontId="88" fillId="0" borderId="1" xfId="0" applyFont="1" applyBorder="1" applyAlignment="1">
      <alignment horizontal="center" vertical="center"/>
    </xf>
    <xf numFmtId="0" fontId="10" fillId="0" borderId="1" xfId="0" applyFont="1" applyBorder="1" applyAlignment="1">
      <alignment horizontal="center" vertical="center"/>
    </xf>
    <xf numFmtId="49" fontId="10" fillId="0" borderId="1" xfId="0" applyNumberFormat="1" applyFont="1" applyBorder="1" applyAlignment="1">
      <alignment horizontal="center" vertical="center"/>
    </xf>
    <xf numFmtId="49" fontId="90" fillId="0" borderId="1" xfId="0" applyNumberFormat="1" applyFont="1" applyBorder="1" applyAlignment="1">
      <alignment horizontal="center" vertical="center"/>
    </xf>
    <xf numFmtId="0" fontId="8" fillId="0" borderId="1" xfId="0" applyFont="1" applyBorder="1" applyAlignment="1">
      <alignment horizontal="center" vertical="center"/>
    </xf>
    <xf numFmtId="49" fontId="91" fillId="0" borderId="1" xfId="0" applyNumberFormat="1" applyFont="1" applyBorder="1" applyAlignment="1">
      <alignment horizontal="center" vertical="center"/>
    </xf>
    <xf numFmtId="0" fontId="8" fillId="0" borderId="1" xfId="0" applyFont="1" applyBorder="1" applyAlignment="1">
      <alignment horizontal="left" vertical="center"/>
    </xf>
    <xf numFmtId="0" fontId="88" fillId="0" borderId="1" xfId="0" applyFont="1" applyBorder="1" applyAlignment="1">
      <alignment vertical="center" wrapText="1"/>
    </xf>
    <xf numFmtId="0" fontId="88" fillId="0" borderId="1" xfId="0" applyNumberFormat="1" applyFont="1" applyBorder="1" applyAlignment="1">
      <alignment horizontal="center" vertical="center"/>
    </xf>
    <xf numFmtId="0" fontId="88" fillId="0" borderId="1" xfId="0" applyFont="1" applyBorder="1" applyAlignment="1">
      <alignment vertical="top" wrapText="1"/>
    </xf>
    <xf numFmtId="16" fontId="88" fillId="0" borderId="1" xfId="0" applyNumberFormat="1" applyFont="1" applyBorder="1" applyAlignment="1">
      <alignment horizontal="center" vertical="center"/>
    </xf>
    <xf numFmtId="0" fontId="10" fillId="0" borderId="0" xfId="0" applyFont="1" applyProtection="1">
      <protection locked="0"/>
    </xf>
    <xf numFmtId="0" fontId="92" fillId="0" borderId="0" xfId="0" applyFont="1" applyProtection="1">
      <protection locked="0"/>
    </xf>
    <xf numFmtId="0" fontId="55" fillId="0" borderId="1" xfId="0" applyFont="1" applyBorder="1" applyAlignment="1">
      <alignment horizontal="center" vertical="center" textRotation="90" wrapText="1"/>
    </xf>
    <xf numFmtId="0" fontId="93" fillId="0" borderId="1" xfId="0" applyFont="1" applyBorder="1" applyAlignment="1">
      <alignment horizontal="center" vertical="center" wrapText="1"/>
    </xf>
    <xf numFmtId="0" fontId="55" fillId="0" borderId="1" xfId="0" applyFont="1" applyBorder="1" applyAlignment="1">
      <alignment horizontal="center" vertical="center" wrapText="1"/>
    </xf>
    <xf numFmtId="0" fontId="55" fillId="0" borderId="1" xfId="0" applyFont="1" applyBorder="1" applyAlignment="1" applyProtection="1">
      <alignment vertical="center" wrapText="1"/>
      <protection locked="0"/>
    </xf>
    <xf numFmtId="0" fontId="96" fillId="0" borderId="0" xfId="0" applyFont="1" applyAlignment="1">
      <alignment horizontal="center" vertical="center"/>
    </xf>
    <xf numFmtId="0" fontId="9" fillId="0" borderId="16" xfId="0" applyFont="1" applyBorder="1" applyAlignment="1">
      <alignment horizontal="center" vertical="center" wrapText="1"/>
    </xf>
    <xf numFmtId="0" fontId="9" fillId="0" borderId="17" xfId="0" applyFont="1" applyBorder="1" applyAlignment="1">
      <alignment horizontal="center" vertical="center" wrapText="1"/>
    </xf>
    <xf numFmtId="0" fontId="97" fillId="15" borderId="20" xfId="0" applyFont="1" applyFill="1" applyBorder="1" applyAlignment="1">
      <alignment horizontal="center" vertical="center" wrapText="1"/>
    </xf>
    <xf numFmtId="0" fontId="9" fillId="16" borderId="21" xfId="0" applyFont="1" applyFill="1" applyBorder="1" applyAlignment="1">
      <alignment horizontal="left" vertical="center"/>
    </xf>
    <xf numFmtId="0" fontId="10" fillId="16" borderId="14" xfId="0" applyFont="1" applyFill="1" applyBorder="1" applyAlignment="1">
      <alignment horizontal="center" vertical="center"/>
    </xf>
    <xf numFmtId="0" fontId="10" fillId="16" borderId="14" xfId="0" applyFont="1" applyFill="1" applyBorder="1" applyAlignment="1">
      <alignment vertical="center"/>
    </xf>
    <xf numFmtId="9" fontId="97" fillId="16" borderId="23" xfId="0" applyNumberFormat="1" applyFont="1" applyFill="1" applyBorder="1" applyAlignment="1">
      <alignment horizontal="center" vertical="center"/>
    </xf>
    <xf numFmtId="0" fontId="88" fillId="0" borderId="24" xfId="0" applyFont="1" applyBorder="1" applyAlignment="1">
      <alignment horizontal="left" vertical="center"/>
    </xf>
    <xf numFmtId="0" fontId="90" fillId="0" borderId="25" xfId="0" applyFont="1" applyBorder="1" applyAlignment="1">
      <alignment horizontal="center" vertical="center"/>
    </xf>
    <xf numFmtId="3" fontId="97" fillId="17" borderId="29" xfId="0" applyNumberFormat="1" applyFont="1" applyFill="1" applyBorder="1" applyAlignment="1">
      <alignment horizontal="center" vertical="center"/>
    </xf>
    <xf numFmtId="3" fontId="97" fillId="17" borderId="33" xfId="0" applyNumberFormat="1" applyFont="1" applyFill="1" applyBorder="1" applyAlignment="1">
      <alignment horizontal="center" vertical="center"/>
    </xf>
    <xf numFmtId="0" fontId="10" fillId="16" borderId="22" xfId="0" applyFont="1" applyFill="1" applyBorder="1" applyAlignment="1">
      <alignment horizontal="center" vertical="center"/>
    </xf>
    <xf numFmtId="0" fontId="10" fillId="16" borderId="22" xfId="0" applyFont="1" applyFill="1" applyBorder="1" applyAlignment="1">
      <alignment vertical="center"/>
    </xf>
    <xf numFmtId="3" fontId="97" fillId="15" borderId="29" xfId="0" applyNumberFormat="1" applyFont="1" applyFill="1" applyBorder="1" applyAlignment="1">
      <alignment horizontal="center" vertical="center"/>
    </xf>
    <xf numFmtId="3" fontId="97" fillId="15" borderId="35" xfId="0" applyNumberFormat="1" applyFont="1" applyFill="1" applyBorder="1" applyAlignment="1">
      <alignment horizontal="center" vertical="center"/>
    </xf>
    <xf numFmtId="0" fontId="88" fillId="0" borderId="36" xfId="0" applyFont="1" applyBorder="1" applyAlignment="1">
      <alignment horizontal="left" vertical="center"/>
    </xf>
    <xf numFmtId="0" fontId="88" fillId="0" borderId="4" xfId="0" applyFont="1" applyBorder="1" applyAlignment="1">
      <alignment horizontal="center" vertical="center"/>
    </xf>
    <xf numFmtId="0" fontId="88" fillId="18" borderId="4" xfId="0" applyFont="1" applyFill="1" applyBorder="1" applyAlignment="1">
      <alignment horizontal="center" vertical="center"/>
    </xf>
    <xf numFmtId="0" fontId="9" fillId="0" borderId="18" xfId="0" applyFont="1" applyBorder="1" applyAlignment="1">
      <alignment horizontal="center" vertical="center" wrapText="1"/>
    </xf>
    <xf numFmtId="0" fontId="9" fillId="16" borderId="37" xfId="0" applyFont="1" applyFill="1" applyBorder="1" applyAlignment="1">
      <alignment horizontal="left" vertical="center"/>
    </xf>
    <xf numFmtId="0" fontId="10" fillId="16" borderId="38" xfId="0" applyFont="1" applyFill="1" applyBorder="1" applyAlignment="1">
      <alignment horizontal="center" vertical="center"/>
    </xf>
    <xf numFmtId="0" fontId="10" fillId="16" borderId="38" xfId="0" applyFont="1" applyFill="1" applyBorder="1" applyAlignment="1">
      <alignment vertical="center"/>
    </xf>
    <xf numFmtId="0" fontId="90" fillId="0" borderId="39" xfId="0" applyFont="1" applyBorder="1" applyAlignment="1">
      <alignment vertical="center"/>
    </xf>
    <xf numFmtId="1" fontId="10" fillId="0" borderId="25" xfId="0" applyNumberFormat="1" applyFont="1" applyBorder="1" applyAlignment="1">
      <alignment horizontal="center" vertical="center"/>
    </xf>
    <xf numFmtId="164" fontId="90" fillId="0" borderId="25" xfId="0" applyNumberFormat="1" applyFont="1" applyBorder="1" applyAlignment="1">
      <alignment horizontal="center" vertical="center"/>
    </xf>
    <xf numFmtId="1" fontId="90" fillId="0" borderId="25" xfId="0" applyNumberFormat="1" applyFont="1" applyBorder="1" applyAlignment="1">
      <alignment horizontal="center" vertical="center"/>
    </xf>
    <xf numFmtId="3" fontId="97" fillId="19" borderId="29" xfId="0" applyNumberFormat="1" applyFont="1" applyFill="1" applyBorder="1" applyAlignment="1">
      <alignment horizontal="center" vertical="center"/>
    </xf>
    <xf numFmtId="3" fontId="97" fillId="19" borderId="35" xfId="0" applyNumberFormat="1" applyFont="1" applyFill="1" applyBorder="1" applyAlignment="1">
      <alignment horizontal="center" vertical="center"/>
    </xf>
    <xf numFmtId="0" fontId="10" fillId="0" borderId="25" xfId="0" applyFont="1" applyBorder="1" applyAlignment="1">
      <alignment horizontal="center" vertical="center"/>
    </xf>
    <xf numFmtId="164" fontId="10" fillId="0" borderId="25" xfId="0" applyNumberFormat="1" applyFont="1" applyBorder="1" applyAlignment="1">
      <alignment horizontal="center" vertical="center"/>
    </xf>
    <xf numFmtId="0" fontId="90" fillId="0" borderId="40" xfId="0" applyFont="1" applyBorder="1" applyAlignment="1">
      <alignment vertical="center"/>
    </xf>
    <xf numFmtId="1" fontId="10" fillId="0" borderId="41" xfId="0" applyNumberFormat="1" applyFont="1" applyBorder="1" applyAlignment="1">
      <alignment horizontal="center" vertical="center"/>
    </xf>
    <xf numFmtId="0" fontId="10" fillId="0" borderId="41" xfId="0" applyFont="1" applyBorder="1" applyAlignment="1">
      <alignment horizontal="center" vertical="center"/>
    </xf>
    <xf numFmtId="164" fontId="90" fillId="0" borderId="41" xfId="0" applyNumberFormat="1" applyFont="1" applyBorder="1" applyAlignment="1">
      <alignment horizontal="center" vertical="center"/>
    </xf>
    <xf numFmtId="1" fontId="90" fillId="0" borderId="41" xfId="0" applyNumberFormat="1" applyFont="1" applyBorder="1" applyAlignment="1">
      <alignment horizontal="center" vertical="center"/>
    </xf>
    <xf numFmtId="3" fontId="97" fillId="19" borderId="33" xfId="0" applyNumberFormat="1" applyFont="1" applyFill="1" applyBorder="1" applyAlignment="1">
      <alignment horizontal="center" vertical="center"/>
    </xf>
    <xf numFmtId="1" fontId="98" fillId="0" borderId="25" xfId="0" applyNumberFormat="1" applyFont="1" applyBorder="1" applyAlignment="1">
      <alignment horizontal="center" vertical="center"/>
    </xf>
    <xf numFmtId="1" fontId="90" fillId="0" borderId="28" xfId="0" applyNumberFormat="1" applyFont="1" applyBorder="1" applyAlignment="1">
      <alignment horizontal="center" vertical="center"/>
    </xf>
    <xf numFmtId="1" fontId="90" fillId="0" borderId="42" xfId="0" applyNumberFormat="1" applyFont="1" applyBorder="1" applyAlignment="1">
      <alignment horizontal="center" vertical="center"/>
    </xf>
    <xf numFmtId="1" fontId="90" fillId="0" borderId="32" xfId="0" applyNumberFormat="1" applyFont="1" applyBorder="1" applyAlignment="1">
      <alignment horizontal="center" vertical="center"/>
    </xf>
    <xf numFmtId="3" fontId="97" fillId="19" borderId="43" xfId="0" applyNumberFormat="1" applyFont="1" applyFill="1" applyBorder="1" applyAlignment="1">
      <alignment horizontal="center" vertical="center"/>
    </xf>
    <xf numFmtId="0" fontId="90" fillId="0" borderId="1" xfId="0" applyFont="1" applyBorder="1" applyAlignment="1">
      <alignment vertical="center"/>
    </xf>
    <xf numFmtId="0" fontId="9" fillId="0" borderId="19" xfId="0" applyFont="1" applyBorder="1" applyAlignment="1">
      <alignment horizontal="center" vertical="center" wrapText="1"/>
    </xf>
    <xf numFmtId="0" fontId="87" fillId="0" borderId="17" xfId="0" applyFont="1" applyBorder="1" applyAlignment="1">
      <alignment horizontal="center" vertical="center" wrapText="1"/>
    </xf>
    <xf numFmtId="0" fontId="90" fillId="0" borderId="44" xfId="0" applyFont="1" applyBorder="1" applyAlignment="1">
      <alignment vertical="center"/>
    </xf>
    <xf numFmtId="3" fontId="97" fillId="19" borderId="45" xfId="0" applyNumberFormat="1" applyFont="1" applyFill="1" applyBorder="1" applyAlignment="1">
      <alignment horizontal="center" vertical="center"/>
    </xf>
    <xf numFmtId="0" fontId="90" fillId="0" borderId="46" xfId="0" applyFont="1" applyBorder="1" applyAlignment="1">
      <alignment vertical="center"/>
    </xf>
    <xf numFmtId="1" fontId="10" fillId="0" borderId="47" xfId="0" applyNumberFormat="1" applyFont="1" applyBorder="1" applyAlignment="1">
      <alignment horizontal="center" vertical="center"/>
    </xf>
    <xf numFmtId="0" fontId="92" fillId="16" borderId="22" xfId="0" applyFont="1" applyFill="1" applyBorder="1" applyAlignment="1">
      <alignment horizontal="center" vertical="center"/>
    </xf>
    <xf numFmtId="0" fontId="97" fillId="19" borderId="20" xfId="0" applyFont="1" applyFill="1" applyBorder="1" applyAlignment="1">
      <alignment horizontal="center" vertical="center" wrapText="1"/>
    </xf>
    <xf numFmtId="0" fontId="99" fillId="0" borderId="44" xfId="0" applyFont="1" applyBorder="1" applyAlignment="1">
      <alignment vertical="center"/>
    </xf>
    <xf numFmtId="1" fontId="99" fillId="0" borderId="25" xfId="0" applyNumberFormat="1" applyFont="1" applyBorder="1" applyAlignment="1">
      <alignment horizontal="center" vertical="center"/>
    </xf>
    <xf numFmtId="0" fontId="99" fillId="0" borderId="25" xfId="0" applyFont="1" applyBorder="1" applyAlignment="1">
      <alignment horizontal="center" vertical="center"/>
    </xf>
    <xf numFmtId="164" fontId="99" fillId="0" borderId="25" xfId="0" applyNumberFormat="1" applyFont="1" applyBorder="1" applyAlignment="1">
      <alignment horizontal="center" vertical="center"/>
    </xf>
    <xf numFmtId="1" fontId="100" fillId="0" borderId="28" xfId="0" applyNumberFormat="1" applyFont="1" applyBorder="1" applyAlignment="1">
      <alignment horizontal="center" wrapText="1"/>
    </xf>
    <xf numFmtId="3" fontId="55" fillId="4" borderId="1" xfId="0" applyNumberFormat="1" applyFont="1" applyFill="1" applyBorder="1" applyAlignment="1">
      <alignment horizontal="center" vertical="center" textRotation="90"/>
    </xf>
    <xf numFmtId="9" fontId="8" fillId="4" borderId="1" xfId="0" applyNumberFormat="1" applyFont="1" applyFill="1" applyBorder="1" applyAlignment="1">
      <alignment horizontal="center" vertical="center"/>
    </xf>
    <xf numFmtId="3" fontId="8" fillId="4" borderId="1" xfId="0" applyNumberFormat="1" applyFont="1" applyFill="1" applyBorder="1" applyAlignment="1">
      <alignment horizontal="center" vertical="center"/>
    </xf>
    <xf numFmtId="0" fontId="90" fillId="4" borderId="0" xfId="0" applyFont="1" applyFill="1" applyProtection="1">
      <protection locked="0"/>
    </xf>
    <xf numFmtId="0" fontId="9" fillId="0" borderId="48" xfId="0" applyFont="1" applyBorder="1" applyAlignment="1">
      <alignment horizontal="center" vertical="center" wrapText="1"/>
    </xf>
    <xf numFmtId="0" fontId="9" fillId="16" borderId="22" xfId="0" applyFont="1" applyFill="1" applyBorder="1" applyAlignment="1">
      <alignment horizontal="left" vertical="center"/>
    </xf>
    <xf numFmtId="0" fontId="90" fillId="0" borderId="39" xfId="0" applyFont="1" applyBorder="1" applyAlignment="1">
      <alignment horizontal="left" vertical="center"/>
    </xf>
    <xf numFmtId="0" fontId="91" fillId="0" borderId="25" xfId="0" applyFont="1" applyBorder="1" applyAlignment="1">
      <alignment horizontal="center" vertical="center"/>
    </xf>
    <xf numFmtId="0" fontId="88" fillId="0" borderId="25" xfId="0" applyFont="1" applyBorder="1" applyAlignment="1">
      <alignment horizontal="center" vertical="center"/>
    </xf>
    <xf numFmtId="0" fontId="88" fillId="0" borderId="41" xfId="0" applyFont="1" applyBorder="1" applyAlignment="1">
      <alignment horizontal="center" vertical="center"/>
    </xf>
    <xf numFmtId="3" fontId="97" fillId="15" borderId="33" xfId="0" applyNumberFormat="1" applyFont="1" applyFill="1" applyBorder="1" applyAlignment="1">
      <alignment horizontal="center" vertical="center"/>
    </xf>
    <xf numFmtId="0" fontId="86" fillId="16" borderId="21" xfId="0" applyFont="1" applyFill="1" applyBorder="1" applyAlignment="1">
      <alignment horizontal="left" vertical="center"/>
    </xf>
    <xf numFmtId="0" fontId="90" fillId="0" borderId="40" xfId="0" applyFont="1" applyBorder="1" applyAlignment="1">
      <alignment horizontal="left" vertical="center"/>
    </xf>
    <xf numFmtId="0" fontId="91" fillId="0" borderId="41" xfId="0" applyFont="1" applyBorder="1" applyAlignment="1">
      <alignment horizontal="center" vertical="center"/>
    </xf>
    <xf numFmtId="0" fontId="88" fillId="0" borderId="39" xfId="0" applyFont="1" applyBorder="1" applyAlignment="1">
      <alignment horizontal="left" vertical="center"/>
    </xf>
    <xf numFmtId="0" fontId="88" fillId="0" borderId="25" xfId="0" applyFont="1" applyFill="1" applyBorder="1" applyAlignment="1">
      <alignment horizontal="center" vertical="center"/>
    </xf>
    <xf numFmtId="3" fontId="97" fillId="17" borderId="35" xfId="0" applyNumberFormat="1" applyFont="1" applyFill="1" applyBorder="1" applyAlignment="1">
      <alignment horizontal="center" vertical="center"/>
    </xf>
    <xf numFmtId="0" fontId="88" fillId="0" borderId="30" xfId="0" applyFont="1" applyBorder="1" applyAlignment="1">
      <alignment horizontal="center" vertical="center" wrapText="1"/>
    </xf>
    <xf numFmtId="0" fontId="88" fillId="0" borderId="41" xfId="0" applyFont="1" applyFill="1" applyBorder="1" applyAlignment="1">
      <alignment horizontal="center" vertical="center"/>
    </xf>
    <xf numFmtId="0" fontId="88" fillId="0" borderId="40" xfId="0" applyFont="1" applyBorder="1" applyAlignment="1">
      <alignment horizontal="left" vertical="center"/>
    </xf>
    <xf numFmtId="3" fontId="97" fillId="17" borderId="43" xfId="0" applyNumberFormat="1" applyFont="1" applyFill="1" applyBorder="1" applyAlignment="1">
      <alignment horizontal="center" vertical="center"/>
    </xf>
    <xf numFmtId="0" fontId="88" fillId="0" borderId="2" xfId="0" applyFont="1" applyFill="1" applyBorder="1" applyAlignment="1">
      <alignment horizontal="left" vertical="center"/>
    </xf>
    <xf numFmtId="0" fontId="88" fillId="0" borderId="2" xfId="0" applyFont="1" applyFill="1" applyBorder="1" applyAlignment="1">
      <alignment horizontal="center" vertical="center"/>
    </xf>
    <xf numFmtId="3" fontId="97" fillId="0" borderId="0" xfId="0" applyNumberFormat="1" applyFont="1" applyFill="1" applyBorder="1" applyAlignment="1">
      <alignment horizontal="center" vertical="center"/>
    </xf>
    <xf numFmtId="0" fontId="86" fillId="0" borderId="40" xfId="0" applyFont="1" applyBorder="1" applyAlignment="1">
      <alignment horizontal="left" vertical="center"/>
    </xf>
    <xf numFmtId="0" fontId="10" fillId="0" borderId="30" xfId="0" applyFont="1" applyBorder="1" applyAlignment="1">
      <alignment horizontal="center" vertical="center" wrapText="1"/>
    </xf>
    <xf numFmtId="0" fontId="10" fillId="0" borderId="41" xfId="0" applyFont="1" applyBorder="1" applyAlignment="1">
      <alignment horizontal="center" vertical="center" wrapText="1"/>
    </xf>
    <xf numFmtId="3" fontId="97" fillId="17" borderId="52" xfId="0" applyNumberFormat="1" applyFont="1" applyFill="1" applyBorder="1" applyAlignment="1">
      <alignment horizontal="center" vertical="center"/>
    </xf>
    <xf numFmtId="3" fontId="97" fillId="15" borderId="43" xfId="0" applyNumberFormat="1" applyFont="1" applyFill="1" applyBorder="1" applyAlignment="1">
      <alignment horizontal="center" vertical="center"/>
    </xf>
    <xf numFmtId="0" fontId="88" fillId="0" borderId="17" xfId="0" applyFont="1" applyBorder="1" applyAlignment="1">
      <alignment horizontal="center" vertical="center"/>
    </xf>
    <xf numFmtId="0" fontId="88" fillId="0" borderId="30" xfId="0" applyFont="1" applyBorder="1" applyAlignment="1">
      <alignment vertical="center" wrapText="1"/>
    </xf>
    <xf numFmtId="0" fontId="88" fillId="0" borderId="31" xfId="0" applyFont="1" applyBorder="1" applyAlignment="1">
      <alignment vertical="center"/>
    </xf>
    <xf numFmtId="164" fontId="8" fillId="0" borderId="25" xfId="0" applyNumberFormat="1" applyFont="1" applyBorder="1" applyAlignment="1">
      <alignment horizontal="center" vertical="center"/>
    </xf>
    <xf numFmtId="3" fontId="9" fillId="19" borderId="29" xfId="0" applyNumberFormat="1" applyFont="1" applyFill="1" applyBorder="1" applyAlignment="1">
      <alignment horizontal="center" vertical="center"/>
    </xf>
    <xf numFmtId="164" fontId="8" fillId="0" borderId="41" xfId="0" applyNumberFormat="1" applyFont="1" applyBorder="1" applyAlignment="1">
      <alignment horizontal="center" vertical="center"/>
    </xf>
    <xf numFmtId="0" fontId="90" fillId="0" borderId="41" xfId="0" applyFont="1" applyBorder="1" applyAlignment="1">
      <alignment horizontal="center" vertical="center"/>
    </xf>
    <xf numFmtId="3" fontId="9" fillId="19" borderId="43" xfId="0" applyNumberFormat="1" applyFont="1" applyFill="1" applyBorder="1" applyAlignment="1">
      <alignment horizontal="center" vertical="center"/>
    </xf>
    <xf numFmtId="0" fontId="88" fillId="0" borderId="0" xfId="0" applyFont="1" applyAlignment="1">
      <alignment horizontal="center" vertical="center"/>
    </xf>
    <xf numFmtId="164" fontId="8" fillId="0" borderId="25" xfId="0" applyNumberFormat="1" applyFont="1" applyBorder="1" applyAlignment="1">
      <alignment horizontal="center" vertical="center" wrapText="1"/>
    </xf>
    <xf numFmtId="0" fontId="10" fillId="0" borderId="25" xfId="0" applyFont="1" applyFill="1" applyBorder="1" applyAlignment="1">
      <alignment horizontal="center" vertical="center"/>
    </xf>
    <xf numFmtId="0" fontId="86" fillId="0" borderId="39" xfId="0" applyFont="1" applyBorder="1" applyAlignment="1">
      <alignment horizontal="left" vertical="center"/>
    </xf>
    <xf numFmtId="0" fontId="10" fillId="16" borderId="21" xfId="0" applyFont="1" applyFill="1" applyBorder="1" applyAlignment="1">
      <alignment horizontal="left" vertical="center"/>
    </xf>
    <xf numFmtId="0" fontId="88" fillId="0" borderId="39" xfId="0" applyFont="1" applyBorder="1" applyAlignment="1">
      <alignment vertical="center"/>
    </xf>
    <xf numFmtId="0" fontId="88" fillId="0" borderId="39" xfId="0" applyFont="1" applyBorder="1" applyAlignment="1">
      <alignment vertical="center" wrapText="1"/>
    </xf>
    <xf numFmtId="0" fontId="86" fillId="0" borderId="25" xfId="0" applyFont="1" applyBorder="1" applyAlignment="1">
      <alignment horizontal="center" vertical="center"/>
    </xf>
    <xf numFmtId="0" fontId="88" fillId="0" borderId="40" xfId="0" applyFont="1" applyBorder="1" applyAlignment="1">
      <alignment vertical="center" wrapText="1"/>
    </xf>
    <xf numFmtId="0" fontId="88" fillId="0" borderId="0" xfId="0" applyFont="1" applyFill="1" applyBorder="1" applyAlignment="1">
      <alignment horizontal="left" vertical="center"/>
    </xf>
    <xf numFmtId="0" fontId="88" fillId="0" borderId="0" xfId="0" applyFont="1" applyFill="1" applyBorder="1" applyAlignment="1">
      <alignment horizontal="left" vertical="top" wrapText="1"/>
    </xf>
    <xf numFmtId="0" fontId="88" fillId="0" borderId="0" xfId="0" applyFont="1" applyFill="1" applyAlignment="1">
      <alignment horizontal="center" vertical="center"/>
    </xf>
    <xf numFmtId="0" fontId="92" fillId="0" borderId="25" xfId="0" applyFont="1" applyFill="1" applyBorder="1" applyAlignment="1">
      <alignment horizontal="center" vertical="center" wrapText="1"/>
    </xf>
    <xf numFmtId="0" fontId="88" fillId="16" borderId="22" xfId="0" applyFont="1" applyFill="1" applyBorder="1" applyAlignment="1">
      <alignment horizontal="center" vertical="center"/>
    </xf>
    <xf numFmtId="49" fontId="88" fillId="0" borderId="25" xfId="0" applyNumberFormat="1" applyFont="1" applyBorder="1" applyAlignment="1">
      <alignment horizontal="center" vertical="center"/>
    </xf>
    <xf numFmtId="0" fontId="88" fillId="0" borderId="25" xfId="0" applyFont="1" applyBorder="1" applyAlignment="1">
      <alignment horizontal="center" vertical="center" wrapText="1"/>
    </xf>
    <xf numFmtId="0" fontId="88" fillId="0" borderId="41" xfId="0" applyFont="1" applyBorder="1" applyAlignment="1">
      <alignment horizontal="center" vertical="center" wrapText="1"/>
    </xf>
    <xf numFmtId="164" fontId="88" fillId="0" borderId="25" xfId="0" applyNumberFormat="1" applyFont="1" applyFill="1" applyBorder="1" applyAlignment="1">
      <alignment horizontal="center" vertical="center"/>
    </xf>
    <xf numFmtId="0" fontId="88" fillId="0" borderId="39" xfId="0" applyFont="1" applyFill="1" applyBorder="1" applyAlignment="1">
      <alignment horizontal="left" vertical="center"/>
    </xf>
    <xf numFmtId="49" fontId="88" fillId="0" borderId="25" xfId="0" applyNumberFormat="1" applyFont="1" applyFill="1" applyBorder="1" applyAlignment="1">
      <alignment horizontal="center" vertical="center"/>
    </xf>
    <xf numFmtId="0" fontId="88" fillId="0" borderId="40" xfId="0" applyFont="1" applyFill="1" applyBorder="1" applyAlignment="1">
      <alignment horizontal="left" vertical="center"/>
    </xf>
    <xf numFmtId="49" fontId="88" fillId="0" borderId="41" xfId="0" applyNumberFormat="1" applyFont="1" applyFill="1" applyBorder="1" applyAlignment="1">
      <alignment horizontal="center" vertical="center"/>
    </xf>
    <xf numFmtId="49" fontId="10" fillId="16" borderId="22" xfId="0" applyNumberFormat="1" applyFont="1" applyFill="1" applyBorder="1" applyAlignment="1">
      <alignment horizontal="center" vertical="center"/>
    </xf>
    <xf numFmtId="0" fontId="88" fillId="0" borderId="40" xfId="0" applyFont="1" applyBorder="1" applyAlignment="1">
      <alignment horizontal="left" vertical="center" wrapText="1"/>
    </xf>
    <xf numFmtId="49" fontId="88" fillId="0" borderId="41" xfId="0" applyNumberFormat="1" applyFont="1" applyBorder="1" applyAlignment="1">
      <alignment horizontal="center" vertical="center"/>
    </xf>
    <xf numFmtId="0" fontId="88" fillId="0" borderId="14" xfId="0" applyFont="1" applyBorder="1" applyAlignment="1">
      <alignment horizontal="center" vertical="center"/>
    </xf>
    <xf numFmtId="0" fontId="88" fillId="16" borderId="56" xfId="0" applyFont="1" applyFill="1" applyBorder="1" applyAlignment="1">
      <alignment horizontal="center" vertical="center"/>
    </xf>
    <xf numFmtId="0" fontId="88" fillId="0" borderId="39" xfId="0" applyFont="1" applyBorder="1" applyAlignment="1">
      <alignment horizontal="left" vertical="center" wrapText="1"/>
    </xf>
    <xf numFmtId="0" fontId="88" fillId="0" borderId="35" xfId="0" applyFont="1" applyBorder="1" applyAlignment="1">
      <alignment horizontal="center" vertical="center"/>
    </xf>
    <xf numFmtId="49" fontId="86" fillId="0" borderId="41" xfId="0" applyNumberFormat="1" applyFont="1" applyBorder="1" applyAlignment="1">
      <alignment horizontal="center" vertical="center"/>
    </xf>
    <xf numFmtId="0" fontId="88" fillId="0" borderId="43" xfId="0" applyFont="1" applyBorder="1" applyAlignment="1">
      <alignment horizontal="center" vertical="center"/>
    </xf>
    <xf numFmtId="0" fontId="88" fillId="0" borderId="1" xfId="0" applyFont="1" applyBorder="1" applyAlignment="1">
      <alignment horizontal="center" vertical="top" wrapText="1"/>
    </xf>
    <xf numFmtId="0" fontId="97" fillId="4" borderId="20" xfId="0" applyFont="1" applyFill="1" applyBorder="1" applyAlignment="1">
      <alignment horizontal="center" vertical="center" wrapText="1"/>
    </xf>
    <xf numFmtId="3" fontId="97" fillId="4" borderId="29" xfId="0" applyNumberFormat="1" applyFont="1" applyFill="1" applyBorder="1" applyAlignment="1">
      <alignment horizontal="center" vertical="center"/>
    </xf>
    <xf numFmtId="3" fontId="97" fillId="4" borderId="33" xfId="0" applyNumberFormat="1" applyFont="1" applyFill="1" applyBorder="1" applyAlignment="1">
      <alignment horizontal="center" vertical="center"/>
    </xf>
    <xf numFmtId="3" fontId="97" fillId="4" borderId="35" xfId="0" applyNumberFormat="1" applyFont="1" applyFill="1" applyBorder="1" applyAlignment="1">
      <alignment horizontal="center" vertical="center"/>
    </xf>
    <xf numFmtId="3" fontId="97" fillId="4" borderId="54" xfId="0" applyNumberFormat="1" applyFont="1" applyFill="1" applyBorder="1" applyAlignment="1">
      <alignment horizontal="center" vertical="center"/>
    </xf>
    <xf numFmtId="0" fontId="88" fillId="4" borderId="14" xfId="0" applyFont="1" applyFill="1" applyBorder="1" applyAlignment="1">
      <alignment horizontal="center" vertical="center"/>
    </xf>
    <xf numFmtId="0" fontId="88" fillId="4" borderId="0" xfId="0" applyFont="1" applyFill="1" applyAlignment="1">
      <alignment horizontal="center" vertical="center"/>
    </xf>
    <xf numFmtId="0" fontId="0" fillId="4" borderId="0" xfId="0" applyFill="1" applyProtection="1">
      <protection locked="0"/>
    </xf>
    <xf numFmtId="0" fontId="88" fillId="0" borderId="15" xfId="0" applyFont="1" applyBorder="1" applyAlignment="1">
      <alignment vertical="center"/>
    </xf>
    <xf numFmtId="0" fontId="88" fillId="0" borderId="0" xfId="0" applyFont="1" applyAlignment="1">
      <alignment vertical="center"/>
    </xf>
    <xf numFmtId="0" fontId="55" fillId="0" borderId="55" xfId="0" applyFont="1" applyBorder="1" applyAlignment="1">
      <alignment horizontal="center" vertical="center" wrapText="1"/>
    </xf>
    <xf numFmtId="0" fontId="55" fillId="0" borderId="48" xfId="0" applyFont="1" applyBorder="1" applyAlignment="1">
      <alignment horizontal="center" vertical="center" wrapText="1"/>
    </xf>
    <xf numFmtId="0" fontId="55" fillId="0" borderId="20" xfId="0" applyFont="1" applyBorder="1" applyAlignment="1">
      <alignment horizontal="center" vertical="center" wrapText="1"/>
    </xf>
    <xf numFmtId="0" fontId="102" fillId="0" borderId="1" xfId="0" applyFont="1" applyBorder="1" applyAlignment="1">
      <alignment horizontal="center" vertical="center" wrapText="1"/>
    </xf>
    <xf numFmtId="0" fontId="102" fillId="0" borderId="1" xfId="0" applyFont="1" applyBorder="1" applyAlignment="1">
      <alignment horizontal="center" vertical="center"/>
    </xf>
    <xf numFmtId="0" fontId="55" fillId="0" borderId="16" xfId="0" applyFont="1" applyBorder="1" applyAlignment="1">
      <alignment horizontal="center" vertical="center" wrapText="1"/>
    </xf>
    <xf numFmtId="0" fontId="55" fillId="0" borderId="17" xfId="0" applyFont="1" applyBorder="1" applyAlignment="1">
      <alignment horizontal="center" vertical="center" wrapText="1"/>
    </xf>
    <xf numFmtId="0" fontId="55" fillId="0" borderId="18" xfId="0" applyFont="1" applyBorder="1" applyAlignment="1">
      <alignment horizontal="center" vertical="center" wrapText="1"/>
    </xf>
    <xf numFmtId="0" fontId="88" fillId="19" borderId="39" xfId="0" applyFont="1" applyFill="1" applyBorder="1" applyAlignment="1">
      <alignment horizontal="left" vertical="center" wrapText="1"/>
    </xf>
    <xf numFmtId="49" fontId="10" fillId="0" borderId="25" xfId="0" applyNumberFormat="1" applyFont="1" applyBorder="1" applyAlignment="1">
      <alignment horizontal="center" vertical="center"/>
    </xf>
    <xf numFmtId="1" fontId="88" fillId="0" borderId="25" xfId="0" applyNumberFormat="1" applyFont="1" applyBorder="1" applyAlignment="1">
      <alignment horizontal="center" vertical="center"/>
    </xf>
    <xf numFmtId="0" fontId="88" fillId="19" borderId="46" xfId="0" applyFont="1" applyFill="1" applyBorder="1" applyAlignment="1">
      <alignment horizontal="left" vertical="center" wrapText="1"/>
    </xf>
    <xf numFmtId="49" fontId="88" fillId="0" borderId="28" xfId="0" applyNumberFormat="1" applyFont="1" applyBorder="1" applyAlignment="1">
      <alignment horizontal="center" vertical="center"/>
    </xf>
    <xf numFmtId="1" fontId="88" fillId="0" borderId="28" xfId="0" applyNumberFormat="1" applyFont="1" applyBorder="1" applyAlignment="1">
      <alignment horizontal="center" vertical="center"/>
    </xf>
    <xf numFmtId="0" fontId="88" fillId="19" borderId="37" xfId="0" applyFont="1" applyFill="1" applyBorder="1" applyAlignment="1">
      <alignment horizontal="left" vertical="center" wrapText="1"/>
    </xf>
    <xf numFmtId="49" fontId="88" fillId="0" borderId="38" xfId="0" applyNumberFormat="1" applyFont="1" applyBorder="1" applyAlignment="1">
      <alignment horizontal="center" vertical="center"/>
    </xf>
    <xf numFmtId="0" fontId="88" fillId="0" borderId="38" xfId="0" applyFont="1" applyBorder="1" applyAlignment="1">
      <alignment horizontal="center" vertical="center"/>
    </xf>
    <xf numFmtId="1" fontId="88" fillId="0" borderId="38" xfId="0" applyNumberFormat="1" applyFont="1" applyBorder="1" applyAlignment="1">
      <alignment horizontal="center" vertical="center"/>
    </xf>
    <xf numFmtId="3" fontId="97" fillId="17" borderId="45" xfId="0" applyNumberFormat="1" applyFont="1" applyFill="1" applyBorder="1" applyAlignment="1">
      <alignment horizontal="center" vertical="center"/>
    </xf>
    <xf numFmtId="0" fontId="88" fillId="19" borderId="40" xfId="0" applyFont="1" applyFill="1" applyBorder="1" applyAlignment="1">
      <alignment horizontal="left" vertical="center" wrapText="1"/>
    </xf>
    <xf numFmtId="1" fontId="88" fillId="0" borderId="41" xfId="0" applyNumberFormat="1" applyFont="1" applyBorder="1" applyAlignment="1">
      <alignment horizontal="center" vertical="center"/>
    </xf>
    <xf numFmtId="0" fontId="88" fillId="19" borderId="39" xfId="0" applyFont="1" applyFill="1" applyBorder="1" applyAlignment="1">
      <alignment horizontal="left" vertical="center"/>
    </xf>
    <xf numFmtId="164" fontId="88" fillId="0" borderId="25" xfId="9" applyNumberFormat="1" applyFont="1" applyBorder="1" applyAlignment="1">
      <alignment horizontal="center" vertical="center"/>
    </xf>
    <xf numFmtId="0" fontId="9" fillId="0" borderId="25" xfId="0" applyFont="1" applyBorder="1" applyAlignment="1">
      <alignment horizontal="center" vertical="center"/>
    </xf>
    <xf numFmtId="0" fontId="88" fillId="19" borderId="40" xfId="0" applyFont="1" applyFill="1" applyBorder="1" applyAlignment="1">
      <alignment horizontal="left" vertical="center"/>
    </xf>
    <xf numFmtId="164" fontId="88" fillId="0" borderId="41" xfId="9" applyNumberFormat="1" applyFont="1" applyBorder="1" applyAlignment="1">
      <alignment horizontal="center" vertical="center"/>
    </xf>
    <xf numFmtId="0" fontId="9" fillId="0" borderId="41" xfId="0" applyFont="1" applyBorder="1" applyAlignment="1">
      <alignment horizontal="center" vertical="center"/>
    </xf>
    <xf numFmtId="0" fontId="8" fillId="20" borderId="3" xfId="0" applyFont="1" applyFill="1" applyBorder="1" applyAlignment="1">
      <alignment horizontal="left" vertical="center" indent="1"/>
    </xf>
    <xf numFmtId="0" fontId="8" fillId="20" borderId="4" xfId="0" applyFont="1" applyFill="1" applyBorder="1" applyAlignment="1">
      <alignment horizontal="left" vertical="center" indent="1"/>
    </xf>
    <xf numFmtId="0" fontId="8" fillId="21" borderId="3" xfId="0" applyFont="1" applyFill="1" applyBorder="1" applyAlignment="1">
      <alignment horizontal="left" vertical="center" indent="1"/>
    </xf>
    <xf numFmtId="0" fontId="8" fillId="21" borderId="4" xfId="0" applyFont="1" applyFill="1" applyBorder="1" applyAlignment="1">
      <alignment horizontal="left" vertical="center" indent="1"/>
    </xf>
    <xf numFmtId="0" fontId="85" fillId="21" borderId="4" xfId="0" applyFont="1" applyFill="1" applyBorder="1" applyAlignment="1">
      <alignment horizontal="left" vertical="center" indent="1"/>
    </xf>
    <xf numFmtId="0" fontId="8" fillId="21" borderId="5" xfId="0" applyFont="1" applyFill="1" applyBorder="1" applyAlignment="1">
      <alignment horizontal="left" vertical="center" indent="1"/>
    </xf>
    <xf numFmtId="0" fontId="8" fillId="20" borderId="12" xfId="0" applyFont="1" applyFill="1" applyBorder="1" applyAlignment="1">
      <alignment horizontal="left" vertical="center" indent="1"/>
    </xf>
    <xf numFmtId="0" fontId="8" fillId="20" borderId="14" xfId="0" applyFont="1" applyFill="1" applyBorder="1" applyAlignment="1">
      <alignment horizontal="left" vertical="center" indent="1"/>
    </xf>
    <xf numFmtId="0" fontId="8" fillId="20" borderId="11" xfId="0" applyFont="1" applyFill="1" applyBorder="1" applyAlignment="1">
      <alignment horizontal="left" vertical="center" indent="1"/>
    </xf>
    <xf numFmtId="0" fontId="8" fillId="20" borderId="5" xfId="0" applyFont="1" applyFill="1" applyBorder="1" applyAlignment="1">
      <alignment horizontal="left" vertical="center" indent="1"/>
    </xf>
    <xf numFmtId="0" fontId="23" fillId="0" borderId="3" xfId="0" applyFont="1" applyBorder="1" applyAlignment="1" applyProtection="1">
      <alignment horizontal="center" vertical="center" wrapText="1"/>
      <protection locked="0"/>
    </xf>
    <xf numFmtId="0" fontId="29" fillId="0" borderId="5" xfId="0" applyFont="1" applyBorder="1" applyAlignment="1" applyProtection="1">
      <alignment horizontal="center" vertical="center" wrapText="1"/>
      <protection locked="0"/>
    </xf>
    <xf numFmtId="0" fontId="23" fillId="0" borderId="5" xfId="0" applyFont="1" applyBorder="1" applyAlignment="1" applyProtection="1">
      <alignment horizontal="center" vertical="center" wrapText="1"/>
      <protection locked="0"/>
    </xf>
    <xf numFmtId="0" fontId="23" fillId="2" borderId="3" xfId="0" applyFont="1" applyFill="1" applyBorder="1" applyAlignment="1" applyProtection="1">
      <alignment horizontal="center" vertical="center" wrapText="1"/>
      <protection locked="0"/>
    </xf>
    <xf numFmtId="0" fontId="23" fillId="2" borderId="4" xfId="0" applyFont="1" applyFill="1" applyBorder="1" applyAlignment="1" applyProtection="1">
      <alignment horizontal="center" vertical="center" wrapText="1"/>
      <protection locked="0"/>
    </xf>
    <xf numFmtId="0" fontId="23" fillId="2" borderId="5" xfId="0" applyFont="1" applyFill="1" applyBorder="1" applyAlignment="1" applyProtection="1">
      <alignment horizontal="center" vertical="center" wrapText="1"/>
      <protection locked="0"/>
    </xf>
    <xf numFmtId="0" fontId="23" fillId="3" borderId="3" xfId="0" applyFont="1" applyFill="1" applyBorder="1" applyAlignment="1" applyProtection="1">
      <alignment horizontal="center" vertical="center" wrapText="1"/>
      <protection locked="0"/>
    </xf>
    <xf numFmtId="0" fontId="23" fillId="3" borderId="5" xfId="0" applyFont="1" applyFill="1" applyBorder="1" applyAlignment="1" applyProtection="1">
      <alignment horizontal="center" vertical="center" wrapText="1"/>
      <protection locked="0"/>
    </xf>
    <xf numFmtId="0" fontId="24" fillId="2" borderId="4" xfId="0"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wrapText="1"/>
      <protection locked="0"/>
    </xf>
    <xf numFmtId="0" fontId="23" fillId="0" borderId="1" xfId="0" applyFont="1" applyFill="1" applyBorder="1" applyAlignment="1" applyProtection="1">
      <alignment horizontal="center" vertical="center" wrapText="1"/>
      <protection locked="0"/>
    </xf>
    <xf numFmtId="0" fontId="29" fillId="0" borderId="3" xfId="0" applyFont="1" applyFill="1" applyBorder="1" applyAlignment="1" applyProtection="1">
      <alignment horizontal="center" vertical="center" wrapText="1"/>
      <protection locked="0"/>
    </xf>
    <xf numFmtId="0" fontId="29" fillId="0" borderId="5" xfId="0" applyFont="1" applyFill="1" applyBorder="1" applyAlignment="1" applyProtection="1">
      <alignment horizontal="center" vertical="center" wrapText="1"/>
      <protection locked="0"/>
    </xf>
    <xf numFmtId="0" fontId="23" fillId="0" borderId="3" xfId="0" applyFont="1" applyFill="1" applyBorder="1" applyAlignment="1" applyProtection="1">
      <alignment horizontal="center" vertical="center" wrapText="1"/>
      <protection locked="0"/>
    </xf>
    <xf numFmtId="0" fontId="23" fillId="0" borderId="5" xfId="0" applyFont="1" applyFill="1" applyBorder="1" applyAlignment="1" applyProtection="1">
      <alignment horizontal="center" vertical="center" wrapText="1"/>
      <protection locked="0"/>
    </xf>
    <xf numFmtId="0" fontId="14" fillId="0" borderId="0" xfId="0" applyFont="1" applyAlignment="1">
      <alignment horizontal="center" vertical="center"/>
    </xf>
    <xf numFmtId="0" fontId="9" fillId="0" borderId="2" xfId="0" applyFont="1" applyBorder="1" applyAlignment="1">
      <alignment horizontal="left"/>
    </xf>
    <xf numFmtId="0" fontId="12" fillId="0" borderId="1" xfId="0" applyFont="1" applyBorder="1" applyAlignment="1" applyProtection="1">
      <alignment horizontal="center" vertical="center" wrapText="1"/>
      <protection locked="0"/>
    </xf>
    <xf numFmtId="0" fontId="27" fillId="0" borderId="12" xfId="0" applyFont="1" applyBorder="1" applyAlignment="1" applyProtection="1">
      <alignment horizontal="center" vertical="center" wrapText="1"/>
      <protection locked="0"/>
    </xf>
    <xf numFmtId="0" fontId="28" fillId="0" borderId="11" xfId="0" applyFont="1" applyBorder="1" applyAlignment="1" applyProtection="1">
      <alignment horizontal="center" vertical="center" wrapText="1"/>
      <protection locked="0"/>
    </xf>
    <xf numFmtId="0" fontId="27" fillId="0" borderId="3" xfId="0" applyFont="1" applyBorder="1" applyAlignment="1" applyProtection="1">
      <alignment horizontal="center" vertical="center" wrapText="1"/>
      <protection locked="0"/>
    </xf>
    <xf numFmtId="0" fontId="28" fillId="0" borderId="5"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13" fillId="2" borderId="3" xfId="0" applyFont="1" applyFill="1" applyBorder="1" applyAlignment="1" applyProtection="1">
      <alignment horizontal="center" vertical="center" wrapText="1"/>
      <protection locked="0"/>
    </xf>
    <xf numFmtId="0" fontId="13" fillId="2" borderId="4" xfId="0" applyFont="1" applyFill="1" applyBorder="1" applyAlignment="1" applyProtection="1">
      <alignment horizontal="center" vertical="center" wrapText="1"/>
      <protection locked="0"/>
    </xf>
    <xf numFmtId="0" fontId="13" fillId="2" borderId="5" xfId="0" applyFont="1" applyFill="1" applyBorder="1" applyAlignment="1" applyProtection="1">
      <alignment horizontal="center" vertical="center" wrapText="1"/>
      <protection locked="0"/>
    </xf>
    <xf numFmtId="0" fontId="12" fillId="2" borderId="3" xfId="0" applyFont="1" applyFill="1" applyBorder="1" applyAlignment="1" applyProtection="1">
      <alignment horizontal="center" vertical="center" wrapText="1"/>
      <protection locked="0"/>
    </xf>
    <xf numFmtId="0" fontId="12" fillId="2" borderId="4" xfId="0" applyFont="1" applyFill="1" applyBorder="1" applyAlignment="1" applyProtection="1">
      <alignment horizontal="center" vertical="center" wrapText="1"/>
      <protection locked="0"/>
    </xf>
    <xf numFmtId="0" fontId="12" fillId="2" borderId="5" xfId="0" applyFont="1" applyFill="1" applyBorder="1" applyAlignment="1" applyProtection="1">
      <alignment horizontal="center" vertical="center" wrapText="1"/>
      <protection locked="0"/>
    </xf>
    <xf numFmtId="0" fontId="23" fillId="0" borderId="3" xfId="0" applyFont="1" applyBorder="1" applyAlignment="1" applyProtection="1">
      <alignment horizontal="left" vertical="center" wrapText="1"/>
      <protection locked="0"/>
    </xf>
    <xf numFmtId="0" fontId="29" fillId="0" borderId="5" xfId="0" applyFont="1" applyBorder="1" applyAlignment="1" applyProtection="1">
      <alignment horizontal="left" vertical="center" wrapText="1"/>
      <protection locked="0"/>
    </xf>
    <xf numFmtId="0" fontId="15" fillId="0" borderId="6" xfId="0" applyFont="1" applyBorder="1" applyAlignment="1" applyProtection="1">
      <alignment horizontal="left" vertical="center" wrapText="1"/>
      <protection locked="0"/>
    </xf>
    <xf numFmtId="0" fontId="15" fillId="0" borderId="8" xfId="0" applyFont="1" applyBorder="1" applyAlignment="1" applyProtection="1">
      <alignment horizontal="left" vertical="center" wrapText="1"/>
      <protection locked="0"/>
    </xf>
    <xf numFmtId="0" fontId="23" fillId="0" borderId="1" xfId="0" applyFont="1" applyBorder="1" applyAlignment="1" applyProtection="1">
      <alignment horizontal="center" vertical="center" wrapText="1"/>
      <protection locked="0"/>
    </xf>
    <xf numFmtId="0" fontId="29" fillId="0" borderId="1" xfId="0" applyFont="1" applyBorder="1" applyAlignment="1" applyProtection="1">
      <alignment horizontal="center" vertical="center" wrapText="1"/>
      <protection locked="0"/>
    </xf>
    <xf numFmtId="0" fontId="23" fillId="2" borderId="9" xfId="0" applyFont="1" applyFill="1" applyBorder="1" applyAlignment="1" applyProtection="1">
      <alignment horizontal="center" vertical="center" wrapText="1"/>
      <protection locked="0"/>
    </xf>
    <xf numFmtId="0" fontId="23" fillId="2" borderId="2"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protection locked="0"/>
    </xf>
    <xf numFmtId="0" fontId="5" fillId="0" borderId="6" xfId="0" applyFont="1" applyFill="1" applyBorder="1" applyAlignment="1" applyProtection="1">
      <alignment horizontal="center" vertical="center" wrapText="1"/>
      <protection locked="0"/>
    </xf>
    <xf numFmtId="0" fontId="5" fillId="0" borderId="8" xfId="0" applyFont="1" applyFill="1" applyBorder="1" applyAlignment="1" applyProtection="1">
      <alignment horizontal="center" vertical="center" wrapText="1"/>
      <protection locked="0"/>
    </xf>
    <xf numFmtId="0" fontId="26" fillId="2" borderId="1" xfId="0" applyFont="1" applyFill="1" applyBorder="1" applyAlignment="1" applyProtection="1">
      <alignment horizontal="center" vertical="center" wrapText="1"/>
      <protection locked="0"/>
    </xf>
    <xf numFmtId="0" fontId="16" fillId="0" borderId="6" xfId="0" applyFont="1" applyFill="1" applyBorder="1" applyAlignment="1">
      <alignment horizontal="left" vertical="center" wrapText="1"/>
    </xf>
    <xf numFmtId="0" fontId="16" fillId="0" borderId="8" xfId="0" applyFont="1" applyFill="1" applyBorder="1" applyAlignment="1">
      <alignment horizontal="left" vertical="center" wrapText="1"/>
    </xf>
    <xf numFmtId="0" fontId="48" fillId="4" borderId="3" xfId="0" applyFont="1" applyFill="1" applyBorder="1" applyAlignment="1">
      <alignment horizontal="left" vertical="center" wrapText="1"/>
    </xf>
    <xf numFmtId="0" fontId="48" fillId="4" borderId="4" xfId="0" applyFont="1" applyFill="1" applyBorder="1" applyAlignment="1">
      <alignment horizontal="left" vertical="center" wrapText="1"/>
    </xf>
    <xf numFmtId="0" fontId="48" fillId="4" borderId="5" xfId="0" applyFont="1" applyFill="1" applyBorder="1" applyAlignment="1">
      <alignment horizontal="left" vertical="center" wrapText="1"/>
    </xf>
    <xf numFmtId="0" fontId="51" fillId="4" borderId="12" xfId="0" applyFont="1" applyFill="1" applyBorder="1" applyAlignment="1">
      <alignment horizontal="center" vertical="top" wrapText="1"/>
    </xf>
    <xf numFmtId="0" fontId="51" fillId="4" borderId="14" xfId="0" applyFont="1" applyFill="1" applyBorder="1" applyAlignment="1">
      <alignment horizontal="center" vertical="top" wrapText="1"/>
    </xf>
    <xf numFmtId="0" fontId="51" fillId="4" borderId="11" xfId="0" applyFont="1" applyFill="1" applyBorder="1" applyAlignment="1">
      <alignment horizontal="center" vertical="top" wrapText="1"/>
    </xf>
    <xf numFmtId="0" fontId="51" fillId="4" borderId="15" xfId="0" applyFont="1" applyFill="1" applyBorder="1" applyAlignment="1">
      <alignment horizontal="center" vertical="top" wrapText="1"/>
    </xf>
    <xf numFmtId="0" fontId="51" fillId="4" borderId="0" xfId="0" applyFont="1" applyFill="1" applyBorder="1" applyAlignment="1">
      <alignment horizontal="center" vertical="top" wrapText="1"/>
    </xf>
    <xf numFmtId="0" fontId="51" fillId="4" borderId="13" xfId="0" applyFont="1" applyFill="1" applyBorder="1" applyAlignment="1">
      <alignment horizontal="center" vertical="top" wrapText="1"/>
    </xf>
    <xf numFmtId="0" fontId="51" fillId="4" borderId="9" xfId="0" applyFont="1" applyFill="1" applyBorder="1" applyAlignment="1">
      <alignment horizontal="center" vertical="top" wrapText="1"/>
    </xf>
    <xf numFmtId="0" fontId="51" fillId="4" borderId="2" xfId="0" applyFont="1" applyFill="1" applyBorder="1" applyAlignment="1">
      <alignment horizontal="center" vertical="top" wrapText="1"/>
    </xf>
    <xf numFmtId="0" fontId="51" fillId="4" borderId="10" xfId="0" applyFont="1" applyFill="1" applyBorder="1" applyAlignment="1">
      <alignment horizontal="center" vertical="top" wrapText="1"/>
    </xf>
    <xf numFmtId="0" fontId="47" fillId="8" borderId="1" xfId="0" applyFont="1" applyFill="1" applyBorder="1" applyAlignment="1">
      <alignment horizontal="center" vertical="center"/>
    </xf>
    <xf numFmtId="0" fontId="48" fillId="4" borderId="1" xfId="0" applyFont="1" applyFill="1" applyBorder="1" applyAlignment="1">
      <alignment horizontal="left" vertical="center" wrapText="1"/>
    </xf>
    <xf numFmtId="0" fontId="0" fillId="0" borderId="0" xfId="0" applyAlignment="1">
      <alignment horizontal="center"/>
    </xf>
    <xf numFmtId="0" fontId="56" fillId="4" borderId="1" xfId="0" applyFont="1" applyFill="1" applyBorder="1" applyAlignment="1">
      <alignment horizontal="center" vertical="center"/>
    </xf>
    <xf numFmtId="0" fontId="46" fillId="7" borderId="1" xfId="0" applyFont="1" applyFill="1" applyBorder="1" applyAlignment="1">
      <alignment horizontal="center" vertical="center"/>
    </xf>
    <xf numFmtId="0" fontId="47" fillId="11" borderId="1" xfId="0" applyFont="1" applyFill="1" applyBorder="1" applyAlignment="1">
      <alignment horizontal="center" vertical="center"/>
    </xf>
    <xf numFmtId="0" fontId="56" fillId="4" borderId="3" xfId="0" applyFont="1" applyFill="1" applyBorder="1" applyAlignment="1">
      <alignment horizontal="center" vertical="center"/>
    </xf>
    <xf numFmtId="0" fontId="56" fillId="4" borderId="4" xfId="0" applyFont="1" applyFill="1" applyBorder="1" applyAlignment="1">
      <alignment horizontal="center" vertical="center"/>
    </xf>
    <xf numFmtId="0" fontId="56" fillId="4" borderId="5" xfId="0" applyFont="1" applyFill="1" applyBorder="1" applyAlignment="1">
      <alignment horizontal="center" vertical="center"/>
    </xf>
    <xf numFmtId="0" fontId="51" fillId="4" borderId="1" xfId="0" applyFont="1" applyFill="1" applyBorder="1" applyAlignment="1">
      <alignment horizontal="center" vertical="top" wrapText="1"/>
    </xf>
    <xf numFmtId="0" fontId="47" fillId="4" borderId="1" xfId="0" applyFont="1" applyFill="1" applyBorder="1" applyAlignment="1">
      <alignment horizontal="left" vertical="center"/>
    </xf>
    <xf numFmtId="0" fontId="48" fillId="4" borderId="3" xfId="0" applyFont="1" applyFill="1" applyBorder="1" applyAlignment="1">
      <alignment vertical="center" wrapText="1"/>
    </xf>
    <xf numFmtId="0" fontId="48" fillId="4" borderId="4" xfId="0" applyFont="1" applyFill="1" applyBorder="1" applyAlignment="1">
      <alignment vertical="center" wrapText="1"/>
    </xf>
    <xf numFmtId="0" fontId="48" fillId="4" borderId="5" xfId="0" applyFont="1" applyFill="1" applyBorder="1" applyAlignment="1">
      <alignment vertical="center" wrapText="1"/>
    </xf>
    <xf numFmtId="0" fontId="51" fillId="4" borderId="12" xfId="0" applyFont="1" applyFill="1" applyBorder="1" applyAlignment="1">
      <alignment horizontal="center" vertical="center" wrapText="1"/>
    </xf>
    <xf numFmtId="0" fontId="51" fillId="4" borderId="14" xfId="0" applyFont="1" applyFill="1" applyBorder="1" applyAlignment="1">
      <alignment horizontal="center" vertical="center" wrapText="1"/>
    </xf>
    <xf numFmtId="0" fontId="51" fillId="4" borderId="11" xfId="0" applyFont="1" applyFill="1" applyBorder="1" applyAlignment="1">
      <alignment horizontal="center" vertical="center" wrapText="1"/>
    </xf>
    <xf numFmtId="0" fontId="51" fillId="4" borderId="15" xfId="0" applyFont="1" applyFill="1" applyBorder="1" applyAlignment="1">
      <alignment horizontal="center" vertical="center" wrapText="1"/>
    </xf>
    <xf numFmtId="0" fontId="51" fillId="4" borderId="0" xfId="0" applyFont="1" applyFill="1" applyBorder="1" applyAlignment="1">
      <alignment horizontal="center" vertical="center" wrapText="1"/>
    </xf>
    <xf numFmtId="0" fontId="51" fillId="4" borderId="13" xfId="0" applyFont="1" applyFill="1" applyBorder="1" applyAlignment="1">
      <alignment horizontal="center" vertical="center" wrapText="1"/>
    </xf>
    <xf numFmtId="0" fontId="51" fillId="4" borderId="9" xfId="0" applyFont="1" applyFill="1" applyBorder="1" applyAlignment="1">
      <alignment horizontal="center" vertical="center" wrapText="1"/>
    </xf>
    <xf numFmtId="0" fontId="51" fillId="4" borderId="2" xfId="0" applyFont="1" applyFill="1" applyBorder="1" applyAlignment="1">
      <alignment horizontal="center" vertical="center" wrapText="1"/>
    </xf>
    <xf numFmtId="0" fontId="51" fillId="4" borderId="10" xfId="0" applyFont="1" applyFill="1" applyBorder="1" applyAlignment="1">
      <alignment horizontal="center" vertical="center" wrapText="1"/>
    </xf>
    <xf numFmtId="0" fontId="47" fillId="4" borderId="3" xfId="0" applyFont="1" applyFill="1" applyBorder="1" applyAlignment="1">
      <alignment horizontal="left" vertical="center"/>
    </xf>
    <xf numFmtId="0" fontId="47" fillId="4" borderId="4" xfId="0" applyFont="1" applyFill="1" applyBorder="1" applyAlignment="1">
      <alignment horizontal="left" vertical="center"/>
    </xf>
    <xf numFmtId="0" fontId="47" fillId="4" borderId="5" xfId="0" applyFont="1" applyFill="1" applyBorder="1" applyAlignment="1">
      <alignment horizontal="left" vertical="center"/>
    </xf>
    <xf numFmtId="0" fontId="50" fillId="4" borderId="3" xfId="0" applyFont="1" applyFill="1" applyBorder="1" applyAlignment="1">
      <alignment horizontal="left" vertical="center"/>
    </xf>
    <xf numFmtId="0" fontId="50" fillId="4" borderId="4" xfId="0" applyFont="1" applyFill="1" applyBorder="1" applyAlignment="1">
      <alignment horizontal="left" vertical="center"/>
    </xf>
    <xf numFmtId="0" fontId="50" fillId="4" borderId="5" xfId="0" applyFont="1" applyFill="1" applyBorder="1" applyAlignment="1">
      <alignment horizontal="left" vertical="center"/>
    </xf>
    <xf numFmtId="0" fontId="50" fillId="12" borderId="3" xfId="0" applyFont="1" applyFill="1" applyBorder="1" applyAlignment="1">
      <alignment horizontal="center" vertical="center"/>
    </xf>
    <xf numFmtId="0" fontId="50" fillId="12" borderId="4" xfId="0" applyFont="1" applyFill="1" applyBorder="1" applyAlignment="1">
      <alignment horizontal="center" vertical="center"/>
    </xf>
    <xf numFmtId="0" fontId="50" fillId="12" borderId="5" xfId="0" applyFont="1" applyFill="1" applyBorder="1" applyAlignment="1">
      <alignment horizontal="center" vertical="center"/>
    </xf>
    <xf numFmtId="0" fontId="51" fillId="4" borderId="3" xfId="0" applyFont="1" applyFill="1" applyBorder="1" applyAlignment="1">
      <alignment horizontal="center" vertical="top" wrapText="1"/>
    </xf>
    <xf numFmtId="0" fontId="51" fillId="4" borderId="4" xfId="0" applyFont="1" applyFill="1" applyBorder="1" applyAlignment="1">
      <alignment horizontal="center" vertical="top" wrapText="1"/>
    </xf>
    <xf numFmtId="0" fontId="51" fillId="4" borderId="5" xfId="0" applyFont="1" applyFill="1" applyBorder="1" applyAlignment="1">
      <alignment horizontal="center" vertical="top" wrapText="1"/>
    </xf>
    <xf numFmtId="0" fontId="50" fillId="4" borderId="3" xfId="0" applyFont="1" applyFill="1" applyBorder="1" applyAlignment="1">
      <alignment horizontal="center" vertical="center"/>
    </xf>
    <xf numFmtId="0" fontId="50" fillId="4" borderId="4" xfId="0" applyFont="1" applyFill="1" applyBorder="1" applyAlignment="1">
      <alignment horizontal="center" vertical="center"/>
    </xf>
    <xf numFmtId="0" fontId="50" fillId="4" borderId="5" xfId="0" applyFont="1" applyFill="1" applyBorder="1" applyAlignment="1">
      <alignment horizontal="center" vertical="center"/>
    </xf>
    <xf numFmtId="0" fontId="48" fillId="4" borderId="1" xfId="0" applyFont="1" applyFill="1" applyBorder="1" applyAlignment="1">
      <alignment vertical="center" wrapText="1"/>
    </xf>
    <xf numFmtId="0" fontId="47" fillId="4" borderId="3" xfId="0" applyFont="1" applyFill="1" applyBorder="1" applyAlignment="1">
      <alignment horizontal="center" vertical="center"/>
    </xf>
    <xf numFmtId="0" fontId="47" fillId="4" borderId="4" xfId="0" applyFont="1" applyFill="1" applyBorder="1" applyAlignment="1">
      <alignment horizontal="center" vertical="center"/>
    </xf>
    <xf numFmtId="0" fontId="47" fillId="4" borderId="5" xfId="0" applyFont="1" applyFill="1" applyBorder="1" applyAlignment="1">
      <alignment horizontal="center" vertical="center"/>
    </xf>
    <xf numFmtId="0" fontId="47" fillId="8" borderId="3" xfId="0" applyFont="1" applyFill="1" applyBorder="1" applyAlignment="1">
      <alignment horizontal="center" vertical="center"/>
    </xf>
    <xf numFmtId="0" fontId="47" fillId="8" borderId="4" xfId="0" applyFont="1" applyFill="1" applyBorder="1" applyAlignment="1">
      <alignment horizontal="center" vertical="center"/>
    </xf>
    <xf numFmtId="0" fontId="47" fillId="8" borderId="5" xfId="0" applyFont="1" applyFill="1" applyBorder="1" applyAlignment="1">
      <alignment horizontal="center" vertical="center"/>
    </xf>
    <xf numFmtId="0" fontId="52" fillId="10" borderId="1" xfId="0" applyFont="1" applyFill="1" applyBorder="1" applyAlignment="1">
      <alignment horizontal="center" vertical="center"/>
    </xf>
    <xf numFmtId="0" fontId="45" fillId="4" borderId="1" xfId="0" applyFont="1" applyFill="1" applyBorder="1" applyAlignment="1" applyProtection="1">
      <alignment horizontal="center" vertical="center" wrapText="1"/>
      <protection locked="0"/>
    </xf>
    <xf numFmtId="0" fontId="82" fillId="8" borderId="3" xfId="0" applyFont="1" applyFill="1" applyBorder="1" applyAlignment="1" applyProtection="1">
      <alignment horizontal="center" vertical="center"/>
      <protection locked="0"/>
    </xf>
    <xf numFmtId="0" fontId="82" fillId="8" borderId="4" xfId="0" applyFont="1" applyFill="1" applyBorder="1" applyAlignment="1" applyProtection="1">
      <alignment horizontal="center" vertical="center"/>
      <protection locked="0"/>
    </xf>
    <xf numFmtId="0" fontId="45" fillId="0" borderId="1" xfId="0" applyFont="1" applyFill="1" applyBorder="1" applyAlignment="1" applyProtection="1">
      <alignment horizontal="center" vertical="center" wrapText="1"/>
      <protection locked="0"/>
    </xf>
    <xf numFmtId="0" fontId="45" fillId="0" borderId="3" xfId="0" applyFont="1" applyFill="1" applyBorder="1" applyAlignment="1" applyProtection="1">
      <alignment horizontal="center" vertical="center" wrapText="1"/>
      <protection locked="0"/>
    </xf>
    <xf numFmtId="0" fontId="45" fillId="0" borderId="5" xfId="0" applyFont="1" applyFill="1" applyBorder="1" applyAlignment="1" applyProtection="1">
      <alignment horizontal="center" vertical="center" wrapText="1"/>
      <protection locked="0"/>
    </xf>
    <xf numFmtId="0" fontId="78" fillId="11" borderId="3" xfId="0" applyFont="1" applyFill="1" applyBorder="1" applyAlignment="1" applyProtection="1">
      <alignment horizontal="left" vertical="center"/>
      <protection locked="0"/>
    </xf>
    <xf numFmtId="0" fontId="78" fillId="11" borderId="4" xfId="0" applyFont="1" applyFill="1" applyBorder="1" applyAlignment="1" applyProtection="1">
      <alignment horizontal="left" vertical="center"/>
      <protection locked="0"/>
    </xf>
    <xf numFmtId="0" fontId="78" fillId="11" borderId="5" xfId="0" applyFont="1" applyFill="1" applyBorder="1" applyAlignment="1" applyProtection="1">
      <alignment horizontal="left" vertical="center"/>
      <protection locked="0"/>
    </xf>
    <xf numFmtId="0" fontId="69" fillId="0" borderId="3" xfId="0" applyFont="1" applyBorder="1" applyAlignment="1" applyProtection="1">
      <alignment horizontal="center" vertical="center" wrapText="1"/>
      <protection locked="0"/>
    </xf>
    <xf numFmtId="0" fontId="69" fillId="0" borderId="5" xfId="0" applyFont="1" applyBorder="1" applyAlignment="1" applyProtection="1">
      <alignment horizontal="center" vertical="center" wrapText="1"/>
      <protection locked="0"/>
    </xf>
    <xf numFmtId="0" fontId="51" fillId="4" borderId="6" xfId="0" applyFont="1" applyFill="1" applyBorder="1" applyAlignment="1" applyProtection="1">
      <alignment horizontal="center" vertical="center" wrapText="1"/>
      <protection locked="0"/>
    </xf>
    <xf numFmtId="0" fontId="51" fillId="4" borderId="7" xfId="0" applyFont="1" applyFill="1" applyBorder="1" applyAlignment="1" applyProtection="1">
      <alignment horizontal="center" vertical="center" wrapText="1"/>
      <protection locked="0"/>
    </xf>
    <xf numFmtId="0" fontId="51" fillId="4" borderId="8" xfId="0" applyFont="1" applyFill="1" applyBorder="1" applyAlignment="1" applyProtection="1">
      <alignment horizontal="center" vertical="center" wrapText="1"/>
      <protection locked="0"/>
    </xf>
    <xf numFmtId="0" fontId="45" fillId="4" borderId="9" xfId="0" applyFont="1" applyFill="1" applyBorder="1" applyAlignment="1" applyProtection="1">
      <alignment horizontal="center" vertical="center" wrapText="1"/>
      <protection locked="0"/>
    </xf>
    <xf numFmtId="0" fontId="45" fillId="4" borderId="10" xfId="0" applyFont="1" applyFill="1" applyBorder="1" applyAlignment="1" applyProtection="1">
      <alignment horizontal="center" vertical="center" wrapText="1"/>
      <protection locked="0"/>
    </xf>
    <xf numFmtId="0" fontId="51" fillId="0" borderId="6" xfId="0" applyFont="1" applyFill="1" applyBorder="1" applyAlignment="1" applyProtection="1">
      <alignment horizontal="center" vertical="center" wrapText="1"/>
      <protection locked="0"/>
    </xf>
    <xf numFmtId="0" fontId="51" fillId="0" borderId="7" xfId="0" applyFont="1" applyFill="1" applyBorder="1" applyAlignment="1" applyProtection="1">
      <alignment horizontal="center" vertical="center" wrapText="1"/>
      <protection locked="0"/>
    </xf>
    <xf numFmtId="0" fontId="51" fillId="0" borderId="8" xfId="0" applyFont="1" applyFill="1" applyBorder="1" applyAlignment="1" applyProtection="1">
      <alignment horizontal="center" vertical="center" wrapText="1"/>
      <protection locked="0"/>
    </xf>
    <xf numFmtId="0" fontId="78" fillId="11" borderId="3" xfId="0" applyFont="1" applyFill="1" applyBorder="1" applyAlignment="1" applyProtection="1">
      <alignment horizontal="center" vertical="center"/>
      <protection locked="0"/>
    </xf>
    <xf numFmtId="0" fontId="78" fillId="11" borderId="4" xfId="0" applyFont="1" applyFill="1" applyBorder="1" applyAlignment="1" applyProtection="1">
      <alignment horizontal="center" vertical="center"/>
      <protection locked="0"/>
    </xf>
    <xf numFmtId="0" fontId="78" fillId="11" borderId="5" xfId="0" applyFont="1" applyFill="1" applyBorder="1" applyAlignment="1" applyProtection="1">
      <alignment horizontal="center" vertical="center"/>
      <protection locked="0"/>
    </xf>
    <xf numFmtId="0" fontId="79" fillId="11" borderId="3" xfId="0" applyFont="1" applyFill="1" applyBorder="1" applyAlignment="1" applyProtection="1">
      <alignment horizontal="center" vertical="center" wrapText="1"/>
      <protection locked="0"/>
    </xf>
    <xf numFmtId="0" fontId="79" fillId="11" borderId="4" xfId="0" applyFont="1" applyFill="1" applyBorder="1" applyAlignment="1" applyProtection="1">
      <alignment horizontal="center" vertical="center" wrapText="1"/>
      <protection locked="0"/>
    </xf>
    <xf numFmtId="0" fontId="79" fillId="11" borderId="5" xfId="0" applyFont="1" applyFill="1" applyBorder="1" applyAlignment="1" applyProtection="1">
      <alignment horizontal="center" vertical="center" wrapText="1"/>
      <protection locked="0"/>
    </xf>
    <xf numFmtId="0" fontId="48" fillId="0" borderId="3" xfId="0" applyFont="1" applyFill="1" applyBorder="1" applyAlignment="1" applyProtection="1">
      <alignment horizontal="center" vertical="center" wrapText="1"/>
      <protection locked="0"/>
    </xf>
    <xf numFmtId="0" fontId="48" fillId="0" borderId="5" xfId="0" applyFont="1" applyFill="1" applyBorder="1" applyAlignment="1" applyProtection="1">
      <alignment horizontal="center" vertical="center" wrapText="1"/>
      <protection locked="0"/>
    </xf>
    <xf numFmtId="0" fontId="48" fillId="4" borderId="3" xfId="0" applyFont="1" applyFill="1" applyBorder="1" applyAlignment="1" applyProtection="1">
      <alignment horizontal="center" vertical="center" wrapText="1"/>
      <protection locked="0"/>
    </xf>
    <xf numFmtId="0" fontId="48" fillId="4" borderId="5" xfId="0" applyFont="1" applyFill="1" applyBorder="1" applyAlignment="1" applyProtection="1">
      <alignment horizontal="center" vertical="center" wrapText="1"/>
      <protection locked="0"/>
    </xf>
    <xf numFmtId="0" fontId="0" fillId="0" borderId="2" xfId="0" applyBorder="1" applyAlignment="1" applyProtection="1">
      <alignment horizontal="center"/>
      <protection locked="0"/>
    </xf>
    <xf numFmtId="0" fontId="59" fillId="0" borderId="3" xfId="0" applyFont="1" applyFill="1" applyBorder="1" applyAlignment="1" applyProtection="1">
      <alignment horizontal="center" vertical="center" wrapText="1"/>
      <protection locked="0"/>
    </xf>
    <xf numFmtId="0" fontId="59" fillId="0" borderId="4" xfId="0" applyFont="1" applyFill="1" applyBorder="1" applyAlignment="1" applyProtection="1">
      <alignment horizontal="center" vertical="center" wrapText="1"/>
      <protection locked="0"/>
    </xf>
    <xf numFmtId="0" fontId="59" fillId="0" borderId="5" xfId="0" applyFont="1" applyFill="1" applyBorder="1" applyAlignment="1" applyProtection="1">
      <alignment horizontal="center" vertical="center" wrapText="1"/>
      <protection locked="0"/>
    </xf>
    <xf numFmtId="0" fontId="58" fillId="0" borderId="2" xfId="0" applyFont="1" applyBorder="1" applyAlignment="1">
      <alignment horizontal="center"/>
    </xf>
    <xf numFmtId="0" fontId="59" fillId="0" borderId="1" xfId="0" applyFont="1" applyFill="1" applyBorder="1" applyAlignment="1" applyProtection="1">
      <alignment horizontal="center" vertical="center" wrapText="1"/>
      <protection locked="0"/>
    </xf>
    <xf numFmtId="0" fontId="54" fillId="0" borderId="1" xfId="0" applyFont="1" applyFill="1" applyBorder="1" applyAlignment="1" applyProtection="1">
      <alignment horizontal="left" vertical="center" wrapText="1"/>
      <protection locked="0"/>
    </xf>
    <xf numFmtId="0" fontId="67" fillId="13" borderId="1" xfId="0" applyFont="1" applyFill="1" applyBorder="1" applyAlignment="1" applyProtection="1">
      <alignment horizontal="center" vertical="center" wrapText="1"/>
      <protection locked="0"/>
    </xf>
    <xf numFmtId="0" fontId="68" fillId="13" borderId="1" xfId="0" applyFont="1" applyFill="1" applyBorder="1" applyAlignment="1" applyProtection="1">
      <alignment horizontal="center" vertical="center" wrapText="1"/>
      <protection locked="0"/>
    </xf>
    <xf numFmtId="0" fontId="55" fillId="0" borderId="1" xfId="0" applyFont="1" applyBorder="1" applyAlignment="1" applyProtection="1">
      <alignment horizontal="center" vertical="center" wrapText="1"/>
      <protection locked="0"/>
    </xf>
    <xf numFmtId="0" fontId="62" fillId="9" borderId="1" xfId="0" applyFont="1" applyFill="1" applyBorder="1" applyAlignment="1">
      <alignment horizontal="center"/>
    </xf>
    <xf numFmtId="0" fontId="65" fillId="6" borderId="1" xfId="0" applyFont="1" applyFill="1" applyBorder="1" applyAlignment="1">
      <alignment horizontal="center"/>
    </xf>
    <xf numFmtId="0" fontId="64" fillId="5" borderId="1" xfId="0" applyFont="1" applyFill="1" applyBorder="1" applyAlignment="1">
      <alignment horizontal="center"/>
    </xf>
    <xf numFmtId="0" fontId="66" fillId="5" borderId="1" xfId="0" applyFont="1" applyFill="1" applyBorder="1" applyAlignment="1" applyProtection="1">
      <alignment horizontal="center" vertical="center" wrapText="1"/>
      <protection locked="0"/>
    </xf>
    <xf numFmtId="0" fontId="54" fillId="0" borderId="1" xfId="0" applyFont="1" applyFill="1" applyBorder="1" applyAlignment="1">
      <alignment horizontal="left" vertical="center" wrapText="1"/>
    </xf>
    <xf numFmtId="0" fontId="48" fillId="0" borderId="3" xfId="0" applyFont="1" applyBorder="1" applyAlignment="1" applyProtection="1">
      <alignment horizontal="center"/>
      <protection locked="0"/>
    </xf>
    <xf numFmtId="0" fontId="48" fillId="0" borderId="5" xfId="0" applyFont="1" applyBorder="1" applyAlignment="1" applyProtection="1">
      <alignment horizontal="center"/>
      <protection locked="0"/>
    </xf>
    <xf numFmtId="0" fontId="69" fillId="0" borderId="1" xfId="0" applyFont="1" applyBorder="1" applyAlignment="1" applyProtection="1">
      <alignment horizontal="center" vertical="center" wrapText="1"/>
      <protection locked="0"/>
    </xf>
    <xf numFmtId="0" fontId="80" fillId="7" borderId="1" xfId="0" applyFont="1" applyFill="1" applyBorder="1" applyAlignment="1">
      <alignment horizontal="center" vertical="center"/>
    </xf>
    <xf numFmtId="0" fontId="51" fillId="4" borderId="1" xfId="0" applyFont="1" applyFill="1" applyBorder="1" applyAlignment="1" applyProtection="1">
      <alignment horizontal="center" vertical="center" wrapText="1"/>
      <protection locked="0"/>
    </xf>
    <xf numFmtId="0" fontId="51" fillId="4" borderId="6" xfId="0" applyFont="1" applyFill="1" applyBorder="1" applyAlignment="1" applyProtection="1">
      <alignment horizontal="center" vertical="top" wrapText="1"/>
      <protection locked="0"/>
    </xf>
    <xf numFmtId="0" fontId="51" fillId="4" borderId="8" xfId="0" applyFont="1" applyFill="1" applyBorder="1" applyAlignment="1" applyProtection="1">
      <alignment horizontal="center" vertical="top" wrapText="1"/>
      <protection locked="0"/>
    </xf>
    <xf numFmtId="0" fontId="46" fillId="7" borderId="1" xfId="0" applyFont="1" applyFill="1" applyBorder="1" applyAlignment="1">
      <alignment horizontal="left" vertical="center"/>
    </xf>
    <xf numFmtId="0" fontId="51" fillId="4" borderId="1" xfId="0" applyFont="1" applyFill="1" applyBorder="1" applyAlignment="1" applyProtection="1">
      <alignment horizontal="center" vertical="top" wrapText="1"/>
      <protection locked="0"/>
    </xf>
    <xf numFmtId="0" fontId="46" fillId="7" borderId="1" xfId="0" applyFont="1" applyFill="1" applyBorder="1" applyAlignment="1">
      <alignment horizontal="left" vertical="center" wrapText="1"/>
    </xf>
    <xf numFmtId="0" fontId="51" fillId="4" borderId="6" xfId="0" applyFont="1" applyFill="1" applyBorder="1" applyAlignment="1" applyProtection="1">
      <alignment horizontal="left" wrapText="1"/>
      <protection locked="0"/>
    </xf>
    <xf numFmtId="0" fontId="51" fillId="4" borderId="8" xfId="0" applyFont="1" applyFill="1" applyBorder="1" applyAlignment="1" applyProtection="1">
      <alignment horizontal="left" wrapText="1"/>
      <protection locked="0"/>
    </xf>
    <xf numFmtId="0" fontId="51" fillId="4" borderId="7" xfId="0" applyFont="1" applyFill="1" applyBorder="1" applyAlignment="1" applyProtection="1">
      <alignment horizontal="center" vertical="top" wrapText="1"/>
      <protection locked="0"/>
    </xf>
    <xf numFmtId="0" fontId="46" fillId="7" borderId="3" xfId="0" applyFont="1" applyFill="1" applyBorder="1" applyAlignment="1">
      <alignment horizontal="left" vertical="center" wrapText="1"/>
    </xf>
    <xf numFmtId="0" fontId="46" fillId="7" borderId="4" xfId="0" applyFont="1" applyFill="1" applyBorder="1" applyAlignment="1">
      <alignment horizontal="left" vertical="center"/>
    </xf>
    <xf numFmtId="0" fontId="46" fillId="7" borderId="5" xfId="0" applyFont="1" applyFill="1" applyBorder="1" applyAlignment="1">
      <alignment horizontal="left" vertical="center"/>
    </xf>
    <xf numFmtId="14" fontId="0" fillId="0" borderId="0" xfId="0" applyNumberFormat="1" applyAlignment="1" applyProtection="1">
      <alignment horizontal="center"/>
      <protection locked="0"/>
    </xf>
    <xf numFmtId="0" fontId="0" fillId="0" borderId="0" xfId="0" applyAlignment="1" applyProtection="1">
      <alignment horizontal="center"/>
      <protection locked="0"/>
    </xf>
    <xf numFmtId="0" fontId="0" fillId="0" borderId="1" xfId="0" applyBorder="1" applyAlignment="1" applyProtection="1">
      <alignment horizontal="center"/>
      <protection locked="0"/>
    </xf>
    <xf numFmtId="0" fontId="13" fillId="3" borderId="1" xfId="0" applyFont="1" applyFill="1" applyBorder="1" applyAlignment="1" applyProtection="1">
      <alignment horizontal="center" vertical="center" wrapText="1"/>
      <protection locked="0"/>
    </xf>
    <xf numFmtId="0" fontId="0" fillId="0" borderId="3" xfId="0" applyBorder="1" applyAlignment="1" applyProtection="1">
      <alignment horizontal="center"/>
      <protection locked="0"/>
    </xf>
    <xf numFmtId="0" fontId="0" fillId="0" borderId="5" xfId="0" applyBorder="1" applyAlignment="1" applyProtection="1">
      <alignment horizontal="center"/>
      <protection locked="0"/>
    </xf>
    <xf numFmtId="0" fontId="13" fillId="0" borderId="3" xfId="0" applyFont="1" applyBorder="1" applyAlignment="1" applyProtection="1">
      <alignment horizontal="center"/>
      <protection locked="0"/>
    </xf>
    <xf numFmtId="0" fontId="13" fillId="0" borderId="4" xfId="0" applyFont="1" applyBorder="1" applyAlignment="1" applyProtection="1">
      <alignment horizontal="center"/>
      <protection locked="0"/>
    </xf>
    <xf numFmtId="0" fontId="13" fillId="0" borderId="5" xfId="0" applyFont="1" applyBorder="1" applyAlignment="1" applyProtection="1">
      <alignment horizontal="center"/>
      <protection locked="0"/>
    </xf>
    <xf numFmtId="0" fontId="37" fillId="0" borderId="1" xfId="3" applyFont="1" applyBorder="1" applyAlignment="1">
      <alignment horizontal="center" vertical="center"/>
    </xf>
    <xf numFmtId="0" fontId="12" fillId="0" borderId="3" xfId="0" applyFont="1" applyBorder="1" applyAlignment="1" applyProtection="1">
      <alignment horizontal="center" vertical="center" wrapText="1"/>
      <protection locked="0"/>
    </xf>
    <xf numFmtId="0" fontId="12" fillId="0" borderId="5" xfId="0" applyFont="1" applyBorder="1" applyAlignment="1" applyProtection="1">
      <alignment horizontal="center" vertical="center" wrapText="1"/>
      <protection locked="0"/>
    </xf>
    <xf numFmtId="0" fontId="13" fillId="0" borderId="3" xfId="0" applyFont="1" applyBorder="1" applyAlignment="1" applyProtection="1">
      <alignment horizontal="center" vertical="center" wrapText="1"/>
      <protection locked="0"/>
    </xf>
    <xf numFmtId="0" fontId="13" fillId="0" borderId="4" xfId="0" applyFont="1" applyBorder="1" applyAlignment="1" applyProtection="1">
      <alignment horizontal="center" vertical="center" wrapText="1"/>
      <protection locked="0"/>
    </xf>
    <xf numFmtId="0" fontId="13" fillId="0" borderId="5" xfId="0" applyFont="1" applyBorder="1" applyAlignment="1" applyProtection="1">
      <alignment horizontal="center" vertical="center" wrapText="1"/>
      <protection locked="0"/>
    </xf>
    <xf numFmtId="0" fontId="30" fillId="0" borderId="1" xfId="3" applyFont="1" applyBorder="1" applyAlignment="1">
      <alignment horizontal="center" vertical="center"/>
    </xf>
    <xf numFmtId="0" fontId="55" fillId="0" borderId="4" xfId="0" applyFont="1" applyBorder="1" applyAlignment="1" applyProtection="1">
      <alignment horizontal="center" vertical="center" wrapText="1"/>
      <protection locked="0"/>
    </xf>
    <xf numFmtId="0" fontId="55" fillId="0" borderId="5" xfId="0" applyFont="1" applyBorder="1" applyAlignment="1" applyProtection="1">
      <alignment horizontal="center" vertical="center" wrapText="1"/>
      <protection locked="0"/>
    </xf>
    <xf numFmtId="0" fontId="0" fillId="0" borderId="1" xfId="0" applyBorder="1" applyAlignment="1">
      <alignment horizontal="left" vertical="center" wrapText="1"/>
    </xf>
    <xf numFmtId="0" fontId="80" fillId="7" borderId="3" xfId="0" applyFont="1" applyFill="1" applyBorder="1" applyAlignment="1">
      <alignment horizontal="center" vertical="center"/>
    </xf>
    <xf numFmtId="0" fontId="80" fillId="7" borderId="4" xfId="0" applyFont="1" applyFill="1" applyBorder="1" applyAlignment="1">
      <alignment horizontal="center" vertical="center"/>
    </xf>
    <xf numFmtId="0" fontId="80" fillId="7" borderId="5" xfId="0" applyFont="1" applyFill="1" applyBorder="1" applyAlignment="1">
      <alignment horizontal="center" vertical="center"/>
    </xf>
    <xf numFmtId="0" fontId="88" fillId="0" borderId="1" xfId="0" applyFont="1" applyBorder="1" applyAlignment="1">
      <alignment horizontal="center" vertical="center"/>
    </xf>
    <xf numFmtId="0" fontId="89" fillId="0" borderId="1" xfId="0" applyFont="1" applyBorder="1" applyAlignment="1">
      <alignment horizontal="center" vertical="center" wrapText="1"/>
    </xf>
    <xf numFmtId="0" fontId="55" fillId="0" borderId="3" xfId="0" applyFont="1" applyBorder="1" applyAlignment="1">
      <alignment horizontal="center" vertical="center" wrapText="1"/>
    </xf>
    <xf numFmtId="0" fontId="55" fillId="0" borderId="5" xfId="0" applyFont="1" applyBorder="1" applyAlignment="1">
      <alignment horizontal="center" vertical="center" wrapText="1"/>
    </xf>
    <xf numFmtId="0" fontId="89" fillId="0" borderId="6" xfId="0" applyFont="1" applyBorder="1" applyAlignment="1">
      <alignment horizontal="center" vertical="center" wrapText="1"/>
    </xf>
    <xf numFmtId="0" fontId="89" fillId="0" borderId="7" xfId="0" applyFont="1" applyBorder="1" applyAlignment="1">
      <alignment horizontal="center" vertical="center" wrapText="1"/>
    </xf>
    <xf numFmtId="0" fontId="89" fillId="0" borderId="8" xfId="0" applyFont="1" applyBorder="1" applyAlignment="1">
      <alignment horizontal="center" vertical="center" wrapText="1"/>
    </xf>
    <xf numFmtId="0" fontId="88" fillId="0" borderId="1" xfId="0" applyFont="1" applyBorder="1" applyAlignment="1">
      <alignment horizontal="center" vertical="center" wrapText="1"/>
    </xf>
    <xf numFmtId="0" fontId="21" fillId="0" borderId="2" xfId="0" applyFont="1" applyBorder="1" applyAlignment="1" applyProtection="1">
      <alignment horizontal="center"/>
      <protection locked="0"/>
    </xf>
    <xf numFmtId="1" fontId="98" fillId="0" borderId="28" xfId="0" applyNumberFormat="1" applyFont="1" applyBorder="1" applyAlignment="1">
      <alignment horizontal="center" vertical="center"/>
    </xf>
    <xf numFmtId="1" fontId="98" fillId="0" borderId="42" xfId="0" applyNumberFormat="1" applyFont="1" applyBorder="1" applyAlignment="1">
      <alignment horizontal="center" vertical="center"/>
    </xf>
    <xf numFmtId="1" fontId="98" fillId="0" borderId="32" xfId="0" applyNumberFormat="1" applyFont="1" applyBorder="1" applyAlignment="1">
      <alignment horizontal="center" vertical="center"/>
    </xf>
    <xf numFmtId="0" fontId="10" fillId="0" borderId="28" xfId="0" applyFont="1" applyBorder="1" applyAlignment="1">
      <alignment horizontal="center" vertical="center"/>
    </xf>
    <xf numFmtId="0" fontId="10" fillId="0" borderId="32" xfId="0" applyFont="1" applyBorder="1" applyAlignment="1">
      <alignment horizontal="center" vertical="center"/>
    </xf>
    <xf numFmtId="1" fontId="98" fillId="0" borderId="28" xfId="0" applyNumberFormat="1" applyFont="1" applyBorder="1" applyAlignment="1">
      <alignment horizontal="center" vertical="center" wrapText="1"/>
    </xf>
    <xf numFmtId="1" fontId="98" fillId="0" borderId="42" xfId="0" applyNumberFormat="1" applyFont="1" applyBorder="1" applyAlignment="1">
      <alignment horizontal="center" vertical="center" wrapText="1"/>
    </xf>
    <xf numFmtId="1" fontId="98" fillId="0" borderId="32" xfId="0" applyNumberFormat="1" applyFont="1" applyBorder="1" applyAlignment="1">
      <alignment horizontal="center" vertical="center" wrapText="1"/>
    </xf>
    <xf numFmtId="0" fontId="60" fillId="0" borderId="2" xfId="0" applyFont="1" applyBorder="1" applyAlignment="1" applyProtection="1">
      <alignment horizontal="center"/>
      <protection locked="0"/>
    </xf>
    <xf numFmtId="0" fontId="90" fillId="0" borderId="4" xfId="0" applyFont="1" applyBorder="1" applyAlignment="1">
      <alignment horizontal="center" vertical="center"/>
    </xf>
    <xf numFmtId="0" fontId="88" fillId="0" borderId="14" xfId="0" applyFont="1" applyBorder="1" applyAlignment="1">
      <alignment horizontal="center" vertical="center"/>
    </xf>
    <xf numFmtId="0" fontId="88" fillId="0" borderId="0" xfId="0" applyFont="1" applyAlignment="1">
      <alignment horizontal="center" vertical="center"/>
    </xf>
    <xf numFmtId="0" fontId="10" fillId="0" borderId="25" xfId="0" applyFont="1" applyBorder="1" applyAlignment="1">
      <alignment horizontal="center" vertical="center"/>
    </xf>
    <xf numFmtId="1" fontId="98" fillId="0" borderId="25" xfId="0" applyNumberFormat="1" applyFont="1" applyBorder="1" applyAlignment="1">
      <alignment horizontal="center" vertical="center"/>
    </xf>
    <xf numFmtId="0" fontId="90" fillId="0" borderId="26" xfId="0" applyFont="1" applyBorder="1" applyAlignment="1">
      <alignment horizontal="center" vertical="center"/>
    </xf>
    <xf numFmtId="0" fontId="90" fillId="0" borderId="27" xfId="0" applyFont="1" applyBorder="1" applyAlignment="1">
      <alignment horizontal="center" vertical="center"/>
    </xf>
    <xf numFmtId="0" fontId="90" fillId="0" borderId="30" xfId="0" applyFont="1" applyBorder="1" applyAlignment="1">
      <alignment horizontal="center" vertical="center"/>
    </xf>
    <xf numFmtId="0" fontId="90" fillId="0" borderId="31" xfId="0" applyFont="1" applyBorder="1" applyAlignment="1">
      <alignment horizontal="center" vertical="center"/>
    </xf>
    <xf numFmtId="0" fontId="90" fillId="0" borderId="28" xfId="0" applyFont="1" applyBorder="1" applyAlignment="1">
      <alignment horizontal="center" vertical="center"/>
    </xf>
    <xf numFmtId="0" fontId="90" fillId="0" borderId="34" xfId="0" applyFont="1" applyBorder="1" applyAlignment="1">
      <alignment horizontal="center" vertical="center"/>
    </xf>
    <xf numFmtId="0" fontId="9" fillId="0" borderId="18" xfId="0" applyFont="1" applyBorder="1" applyAlignment="1">
      <alignment horizontal="center" vertical="center" wrapText="1"/>
    </xf>
    <xf numFmtId="0" fontId="9" fillId="0" borderId="19" xfId="0" applyFont="1" applyBorder="1" applyAlignment="1">
      <alignment horizontal="center" vertical="center" wrapText="1"/>
    </xf>
    <xf numFmtId="0" fontId="90" fillId="0" borderId="32" xfId="0" applyFont="1" applyBorder="1" applyAlignment="1">
      <alignment horizontal="center" vertical="center"/>
    </xf>
    <xf numFmtId="0" fontId="88" fillId="0" borderId="28" xfId="0" applyFont="1" applyBorder="1" applyAlignment="1">
      <alignment horizontal="center" vertical="center" wrapText="1"/>
    </xf>
    <xf numFmtId="0" fontId="88" fillId="0" borderId="34" xfId="0" applyFont="1" applyBorder="1" applyAlignment="1">
      <alignment horizontal="center" vertical="center" wrapText="1"/>
    </xf>
    <xf numFmtId="0" fontId="88" fillId="0" borderId="28" xfId="0" applyFont="1" applyBorder="1" applyAlignment="1">
      <alignment horizontal="center" vertical="center"/>
    </xf>
    <xf numFmtId="0" fontId="88" fillId="0" borderId="34" xfId="0" applyFont="1" applyBorder="1" applyAlignment="1">
      <alignment horizontal="center" vertical="center"/>
    </xf>
    <xf numFmtId="0" fontId="88" fillId="0" borderId="30" xfId="0" applyFont="1" applyBorder="1" applyAlignment="1">
      <alignment horizontal="center" vertical="center" wrapText="1"/>
    </xf>
    <xf numFmtId="0" fontId="88" fillId="0" borderId="53" xfId="0" applyFont="1" applyBorder="1" applyAlignment="1">
      <alignment horizontal="center" vertical="center" wrapText="1"/>
    </xf>
    <xf numFmtId="0" fontId="88" fillId="0" borderId="31" xfId="0" applyFont="1" applyBorder="1" applyAlignment="1">
      <alignment horizontal="center" vertical="center" wrapText="1"/>
    </xf>
    <xf numFmtId="0" fontId="88" fillId="0" borderId="42" xfId="0" applyFont="1" applyBorder="1" applyAlignment="1">
      <alignment horizontal="center" vertical="center" wrapText="1"/>
    </xf>
    <xf numFmtId="0" fontId="88" fillId="0" borderId="32" xfId="0" applyFont="1" applyBorder="1" applyAlignment="1">
      <alignment horizontal="center" vertical="center" wrapText="1"/>
    </xf>
    <xf numFmtId="0" fontId="88" fillId="0" borderId="42" xfId="0" applyFont="1" applyBorder="1" applyAlignment="1">
      <alignment horizontal="center" vertical="center"/>
    </xf>
    <xf numFmtId="0" fontId="88" fillId="0" borderId="32" xfId="0" applyFont="1" applyBorder="1" applyAlignment="1">
      <alignment horizontal="center" vertical="center"/>
    </xf>
    <xf numFmtId="0" fontId="88" fillId="0" borderId="28" xfId="0" applyFont="1" applyFill="1" applyBorder="1" applyAlignment="1">
      <alignment horizontal="center" vertical="center"/>
    </xf>
    <xf numFmtId="0" fontId="88" fillId="0" borderId="32" xfId="0" applyFont="1" applyFill="1" applyBorder="1" applyAlignment="1">
      <alignment horizontal="center" vertical="center"/>
    </xf>
    <xf numFmtId="0" fontId="88" fillId="0" borderId="26" xfId="0" applyFont="1" applyBorder="1" applyAlignment="1">
      <alignment horizontal="center" vertical="center" wrapText="1"/>
    </xf>
    <xf numFmtId="0" fontId="88" fillId="0" borderId="25" xfId="0" applyFont="1" applyBorder="1" applyAlignment="1">
      <alignment horizontal="center" vertical="center"/>
    </xf>
    <xf numFmtId="0" fontId="88" fillId="0" borderId="49" xfId="0" applyFont="1" applyBorder="1" applyAlignment="1">
      <alignment horizontal="center" vertical="center" wrapText="1"/>
    </xf>
    <xf numFmtId="0" fontId="88" fillId="0" borderId="50" xfId="0" applyFont="1" applyBorder="1" applyAlignment="1">
      <alignment horizontal="center" vertical="center" wrapText="1"/>
    </xf>
    <xf numFmtId="0" fontId="88" fillId="0" borderId="51" xfId="0" applyFont="1" applyBorder="1" applyAlignment="1">
      <alignment horizontal="center" vertical="center" wrapText="1"/>
    </xf>
    <xf numFmtId="0" fontId="88" fillId="0" borderId="25" xfId="0" applyFont="1" applyBorder="1" applyAlignment="1">
      <alignment horizontal="center" vertical="center" wrapText="1"/>
    </xf>
    <xf numFmtId="0" fontId="88" fillId="0" borderId="41" xfId="0" applyFont="1" applyBorder="1" applyAlignment="1">
      <alignment horizontal="center" vertical="center" wrapText="1"/>
    </xf>
    <xf numFmtId="0" fontId="88" fillId="0" borderId="41" xfId="0" applyFont="1" applyBorder="1" applyAlignment="1">
      <alignment horizontal="center" vertical="center"/>
    </xf>
    <xf numFmtId="0" fontId="99" fillId="0" borderId="0" xfId="0" applyFont="1" applyAlignment="1">
      <alignment horizontal="center" vertical="top" wrapText="1"/>
    </xf>
    <xf numFmtId="0" fontId="88" fillId="0" borderId="4" xfId="0" applyFont="1" applyBorder="1" applyAlignment="1">
      <alignment horizontal="center" vertical="top" wrapText="1"/>
    </xf>
    <xf numFmtId="49" fontId="89" fillId="0" borderId="25" xfId="0" applyNumberFormat="1" applyFont="1" applyBorder="1" applyAlignment="1">
      <alignment horizontal="center" vertical="center" wrapText="1"/>
    </xf>
    <xf numFmtId="49" fontId="89" fillId="0" borderId="25" xfId="0" applyNumberFormat="1" applyFont="1" applyBorder="1" applyAlignment="1">
      <alignment horizontal="center" vertical="center"/>
    </xf>
    <xf numFmtId="49" fontId="89" fillId="0" borderId="26" xfId="0" applyNumberFormat="1" applyFont="1" applyBorder="1" applyAlignment="1">
      <alignment horizontal="center" vertical="center" wrapText="1"/>
    </xf>
    <xf numFmtId="49" fontId="89" fillId="0" borderId="47" xfId="0" applyNumberFormat="1" applyFont="1" applyBorder="1" applyAlignment="1">
      <alignment horizontal="center" vertical="center" wrapText="1"/>
    </xf>
    <xf numFmtId="49" fontId="89" fillId="0" borderId="27" xfId="0" applyNumberFormat="1" applyFont="1" applyBorder="1" applyAlignment="1">
      <alignment horizontal="center" vertical="center" wrapText="1"/>
    </xf>
    <xf numFmtId="49" fontId="89" fillId="0" borderId="41" xfId="0" applyNumberFormat="1" applyFont="1" applyBorder="1" applyAlignment="1">
      <alignment horizontal="center" vertical="center" wrapText="1"/>
    </xf>
    <xf numFmtId="0" fontId="10" fillId="0" borderId="42" xfId="0" applyFont="1" applyBorder="1" applyAlignment="1">
      <alignment horizontal="center" vertical="center"/>
    </xf>
    <xf numFmtId="164" fontId="98" fillId="0" borderId="26" xfId="0" applyNumberFormat="1" applyFont="1" applyBorder="1" applyAlignment="1">
      <alignment horizontal="center" vertical="center" wrapText="1"/>
    </xf>
    <xf numFmtId="164" fontId="85" fillId="0" borderId="47" xfId="0" applyNumberFormat="1" applyFont="1" applyBorder="1" applyAlignment="1">
      <alignment horizontal="center" vertical="center" wrapText="1"/>
    </xf>
    <xf numFmtId="164" fontId="85" fillId="0" borderId="27" xfId="0" applyNumberFormat="1" applyFont="1" applyBorder="1" applyAlignment="1">
      <alignment horizontal="center" vertical="center" wrapText="1"/>
    </xf>
    <xf numFmtId="164" fontId="98" fillId="0" borderId="30" xfId="0" applyNumberFormat="1" applyFont="1" applyBorder="1" applyAlignment="1">
      <alignment horizontal="center" vertical="center" wrapText="1"/>
    </xf>
    <xf numFmtId="164" fontId="85" fillId="0" borderId="53" xfId="0" applyNumberFormat="1" applyFont="1" applyBorder="1" applyAlignment="1">
      <alignment horizontal="center" vertical="center" wrapText="1"/>
    </xf>
    <xf numFmtId="164" fontId="85" fillId="0" borderId="31" xfId="0" applyNumberFormat="1" applyFont="1" applyBorder="1" applyAlignment="1">
      <alignment horizontal="center" vertical="center" wrapText="1"/>
    </xf>
    <xf numFmtId="49" fontId="91" fillId="0" borderId="25" xfId="0" applyNumberFormat="1" applyFont="1" applyBorder="1" applyAlignment="1">
      <alignment horizontal="center" vertical="center"/>
    </xf>
    <xf numFmtId="0" fontId="10" fillId="0" borderId="25" xfId="0" applyFont="1" applyBorder="1" applyAlignment="1">
      <alignment horizontal="center" vertical="center" wrapText="1"/>
    </xf>
    <xf numFmtId="0" fontId="92" fillId="0" borderId="25" xfId="0" applyFont="1" applyBorder="1" applyAlignment="1">
      <alignment horizontal="center" vertical="center" wrapText="1"/>
    </xf>
    <xf numFmtId="0" fontId="9" fillId="0" borderId="17" xfId="0" applyFont="1" applyBorder="1" applyAlignment="1">
      <alignment horizontal="center" vertical="center" wrapText="1"/>
    </xf>
    <xf numFmtId="0" fontId="90" fillId="0" borderId="25" xfId="0" applyFont="1" applyBorder="1" applyAlignment="1">
      <alignment horizontal="center" vertical="center"/>
    </xf>
    <xf numFmtId="0" fontId="90" fillId="0" borderId="41" xfId="0" applyFont="1" applyBorder="1" applyAlignment="1">
      <alignment horizontal="center" vertical="center"/>
    </xf>
    <xf numFmtId="0" fontId="91" fillId="0" borderId="28" xfId="0" applyFont="1" applyFill="1" applyBorder="1" applyAlignment="1">
      <alignment horizontal="center" vertical="center"/>
    </xf>
    <xf numFmtId="0" fontId="91" fillId="0" borderId="42" xfId="0" applyFont="1" applyFill="1" applyBorder="1" applyAlignment="1">
      <alignment horizontal="center" vertical="center"/>
    </xf>
    <xf numFmtId="0" fontId="91" fillId="0" borderId="32" xfId="0" applyFont="1" applyFill="1" applyBorder="1" applyAlignment="1">
      <alignment horizontal="center" vertical="center"/>
    </xf>
    <xf numFmtId="0" fontId="88" fillId="0" borderId="34" xfId="0" applyFont="1" applyFill="1" applyBorder="1" applyAlignment="1">
      <alignment horizontal="center" vertical="center"/>
    </xf>
    <xf numFmtId="0" fontId="88" fillId="0" borderId="25" xfId="0" applyFont="1" applyFill="1" applyBorder="1" applyAlignment="1">
      <alignment horizontal="center" vertical="center" wrapText="1"/>
    </xf>
    <xf numFmtId="0" fontId="88" fillId="0" borderId="41" xfId="0" applyFont="1" applyFill="1" applyBorder="1" applyAlignment="1">
      <alignment horizontal="center" vertical="center" wrapText="1"/>
    </xf>
    <xf numFmtId="0" fontId="88" fillId="0" borderId="0" xfId="0" applyFont="1" applyBorder="1" applyAlignment="1">
      <alignment horizontal="center" vertical="top" wrapText="1"/>
    </xf>
    <xf numFmtId="0" fontId="88" fillId="0" borderId="0" xfId="0" applyFont="1" applyBorder="1" applyAlignment="1">
      <alignment horizontal="left" wrapText="1"/>
    </xf>
    <xf numFmtId="0" fontId="91" fillId="0" borderId="28" xfId="0" applyFont="1" applyBorder="1" applyAlignment="1">
      <alignment horizontal="center" vertical="center"/>
    </xf>
    <xf numFmtId="0" fontId="91" fillId="0" borderId="32" xfId="0" applyFont="1" applyBorder="1" applyAlignment="1">
      <alignment horizontal="center" vertical="center"/>
    </xf>
    <xf numFmtId="0" fontId="91" fillId="0" borderId="25" xfId="0" applyFont="1" applyFill="1" applyBorder="1" applyAlignment="1">
      <alignment horizontal="center" vertical="center"/>
    </xf>
    <xf numFmtId="0" fontId="91" fillId="0" borderId="41" xfId="0" applyFont="1" applyFill="1" applyBorder="1" applyAlignment="1">
      <alignment horizontal="center" vertical="center"/>
    </xf>
    <xf numFmtId="0" fontId="88" fillId="0" borderId="42" xfId="0" applyFont="1" applyFill="1" applyBorder="1" applyAlignment="1">
      <alignment horizontal="center" vertical="center"/>
    </xf>
    <xf numFmtId="0" fontId="88" fillId="0" borderId="4" xfId="0" applyFont="1" applyBorder="1" applyAlignment="1">
      <alignment horizontal="left" vertical="center"/>
    </xf>
    <xf numFmtId="0" fontId="88" fillId="0" borderId="14" xfId="0" applyFont="1" applyBorder="1" applyAlignment="1">
      <alignment horizontal="left" vertical="center"/>
    </xf>
    <xf numFmtId="49" fontId="91" fillId="0" borderId="41" xfId="0" applyNumberFormat="1" applyFont="1" applyBorder="1" applyAlignment="1">
      <alignment horizontal="center" vertical="center"/>
    </xf>
    <xf numFmtId="0" fontId="91" fillId="0" borderId="25" xfId="0" applyFont="1" applyBorder="1" applyAlignment="1">
      <alignment horizontal="center" vertical="center" wrapText="1"/>
    </xf>
    <xf numFmtId="0" fontId="91" fillId="0" borderId="41" xfId="0" applyFont="1" applyBorder="1" applyAlignment="1">
      <alignment horizontal="center" vertical="center" wrapText="1"/>
    </xf>
    <xf numFmtId="0" fontId="88" fillId="0" borderId="14" xfId="0" applyFont="1" applyBorder="1" applyAlignment="1">
      <alignment horizontal="left" vertical="top" wrapText="1"/>
    </xf>
    <xf numFmtId="0" fontId="91" fillId="0" borderId="48" xfId="0" applyFont="1" applyBorder="1" applyAlignment="1">
      <alignment horizontal="center" vertical="center" wrapText="1"/>
    </xf>
    <xf numFmtId="0" fontId="91" fillId="0" borderId="42" xfId="0" applyFont="1" applyBorder="1" applyAlignment="1">
      <alignment horizontal="center" vertical="center" wrapText="1"/>
    </xf>
    <xf numFmtId="0" fontId="91" fillId="0" borderId="32" xfId="0" applyFont="1" applyBorder="1" applyAlignment="1">
      <alignment horizontal="center" vertical="center" wrapText="1"/>
    </xf>
    <xf numFmtId="0" fontId="88" fillId="0" borderId="48" xfId="0" applyFont="1" applyBorder="1" applyAlignment="1">
      <alignment horizontal="center" vertical="center"/>
    </xf>
    <xf numFmtId="0" fontId="86" fillId="0" borderId="2" xfId="0" applyFont="1" applyBorder="1" applyAlignment="1">
      <alignment horizontal="center" vertical="top"/>
    </xf>
    <xf numFmtId="0" fontId="86" fillId="0" borderId="0" xfId="0" applyFont="1" applyBorder="1" applyAlignment="1">
      <alignment horizontal="center" vertical="top"/>
    </xf>
    <xf numFmtId="0" fontId="91" fillId="0" borderId="25" xfId="0" applyFont="1" applyBorder="1" applyAlignment="1">
      <alignment horizontal="center" vertical="center"/>
    </xf>
    <xf numFmtId="0" fontId="91" fillId="0" borderId="42" xfId="0" applyFont="1" applyBorder="1" applyAlignment="1">
      <alignment horizontal="center" vertical="center"/>
    </xf>
    <xf numFmtId="0" fontId="48" fillId="4" borderId="3" xfId="0" applyFont="1" applyFill="1" applyBorder="1" applyAlignment="1">
      <alignment horizontal="center" vertical="center" wrapText="1"/>
    </xf>
    <xf numFmtId="0" fontId="48" fillId="4" borderId="4" xfId="0" applyFont="1" applyFill="1" applyBorder="1" applyAlignment="1">
      <alignment horizontal="center" vertical="center" wrapText="1"/>
    </xf>
    <xf numFmtId="0" fontId="48" fillId="4" borderId="5" xfId="0" applyFont="1" applyFill="1" applyBorder="1" applyAlignment="1">
      <alignment horizontal="center" vertical="center" wrapText="1"/>
    </xf>
    <xf numFmtId="3" fontId="45" fillId="4" borderId="5" xfId="0" applyNumberFormat="1" applyFont="1" applyFill="1" applyBorder="1" applyAlignment="1">
      <alignment horizontal="right" vertical="center"/>
    </xf>
  </cellXfs>
  <cellStyles count="10">
    <cellStyle name="Гиперссылка" xfId="1" builtinId="8"/>
    <cellStyle name="Обычный" xfId="0" builtinId="0"/>
    <cellStyle name="Обычный 105" xfId="8"/>
    <cellStyle name="Обычный 13" xfId="2"/>
    <cellStyle name="Обычный 13 2" xfId="4"/>
    <cellStyle name="Обычный 2" xfId="6"/>
    <cellStyle name="Финансовый" xfId="9" builtinId="3"/>
    <cellStyle name="常规 4 8 4" xfId="7"/>
    <cellStyle name="常规_09 Quotation sheet for Unicomp" xfId="5"/>
    <cellStyle name="常规_PI20090000060029" xfId="3"/>
  </cellStyles>
  <dxfs count="0"/>
  <tableStyles count="0" defaultTableStyle="TableStyleMedium9"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image" Target="../media/image94.jpeg"/><Relationship Id="rId13" Type="http://schemas.openxmlformats.org/officeDocument/2006/relationships/image" Target="../media/image99.jpeg"/><Relationship Id="rId18" Type="http://schemas.openxmlformats.org/officeDocument/2006/relationships/image" Target="../media/image104.png"/><Relationship Id="rId3" Type="http://schemas.openxmlformats.org/officeDocument/2006/relationships/image" Target="../media/image89.jpeg"/><Relationship Id="rId21" Type="http://schemas.openxmlformats.org/officeDocument/2006/relationships/image" Target="../media/image2.png"/><Relationship Id="rId7" Type="http://schemas.openxmlformats.org/officeDocument/2006/relationships/image" Target="../media/image93.png"/><Relationship Id="rId12" Type="http://schemas.openxmlformats.org/officeDocument/2006/relationships/image" Target="../media/image98.jpeg"/><Relationship Id="rId17" Type="http://schemas.openxmlformats.org/officeDocument/2006/relationships/image" Target="../media/image103.jpeg"/><Relationship Id="rId2" Type="http://schemas.openxmlformats.org/officeDocument/2006/relationships/image" Target="../media/image88.jpeg"/><Relationship Id="rId16" Type="http://schemas.openxmlformats.org/officeDocument/2006/relationships/image" Target="../media/image102.jpeg"/><Relationship Id="rId20" Type="http://schemas.openxmlformats.org/officeDocument/2006/relationships/image" Target="../media/image106.png"/><Relationship Id="rId1" Type="http://schemas.openxmlformats.org/officeDocument/2006/relationships/image" Target="../media/image87.png"/><Relationship Id="rId6" Type="http://schemas.openxmlformats.org/officeDocument/2006/relationships/image" Target="../media/image92.png"/><Relationship Id="rId11" Type="http://schemas.openxmlformats.org/officeDocument/2006/relationships/image" Target="../media/image97.jpeg"/><Relationship Id="rId5" Type="http://schemas.openxmlformats.org/officeDocument/2006/relationships/image" Target="../media/image91.png"/><Relationship Id="rId15" Type="http://schemas.openxmlformats.org/officeDocument/2006/relationships/image" Target="../media/image101.png"/><Relationship Id="rId10" Type="http://schemas.openxmlformats.org/officeDocument/2006/relationships/image" Target="../media/image96.png"/><Relationship Id="rId19" Type="http://schemas.openxmlformats.org/officeDocument/2006/relationships/image" Target="../media/image105.jpeg"/><Relationship Id="rId4" Type="http://schemas.openxmlformats.org/officeDocument/2006/relationships/image" Target="../media/image90.jpeg"/><Relationship Id="rId9" Type="http://schemas.openxmlformats.org/officeDocument/2006/relationships/image" Target="../media/image95.jpeg"/><Relationship Id="rId14" Type="http://schemas.openxmlformats.org/officeDocument/2006/relationships/image" Target="../media/image100.png"/></Relationships>
</file>

<file path=xl/drawings/_rels/drawing11.xml.rels><?xml version="1.0" encoding="UTF-8" standalone="yes"?>
<Relationships xmlns="http://schemas.openxmlformats.org/package/2006/relationships"><Relationship Id="rId8" Type="http://schemas.openxmlformats.org/officeDocument/2006/relationships/image" Target="../media/image114.png"/><Relationship Id="rId3" Type="http://schemas.openxmlformats.org/officeDocument/2006/relationships/image" Target="../media/image109.jpeg"/><Relationship Id="rId7" Type="http://schemas.openxmlformats.org/officeDocument/2006/relationships/image" Target="../media/image113.png"/><Relationship Id="rId12" Type="http://schemas.openxmlformats.org/officeDocument/2006/relationships/image" Target="../media/image2.png"/><Relationship Id="rId2" Type="http://schemas.openxmlformats.org/officeDocument/2006/relationships/image" Target="../media/image108.jpeg"/><Relationship Id="rId1" Type="http://schemas.openxmlformats.org/officeDocument/2006/relationships/image" Target="../media/image107.png"/><Relationship Id="rId6" Type="http://schemas.openxmlformats.org/officeDocument/2006/relationships/image" Target="../media/image112.png"/><Relationship Id="rId11" Type="http://schemas.openxmlformats.org/officeDocument/2006/relationships/image" Target="../media/image117.png"/><Relationship Id="rId5" Type="http://schemas.openxmlformats.org/officeDocument/2006/relationships/image" Target="../media/image111.png"/><Relationship Id="rId10" Type="http://schemas.openxmlformats.org/officeDocument/2006/relationships/image" Target="../media/image116.png"/><Relationship Id="rId4" Type="http://schemas.openxmlformats.org/officeDocument/2006/relationships/image" Target="../media/image110.png"/><Relationship Id="rId9" Type="http://schemas.openxmlformats.org/officeDocument/2006/relationships/image" Target="../media/image115.png"/></Relationships>
</file>

<file path=xl/drawings/_rels/drawing12.xml.rels><?xml version="1.0" encoding="UTF-8" standalone="yes"?>
<Relationships xmlns="http://schemas.openxmlformats.org/package/2006/relationships"><Relationship Id="rId8" Type="http://schemas.openxmlformats.org/officeDocument/2006/relationships/image" Target="../media/image125.png"/><Relationship Id="rId13" Type="http://schemas.openxmlformats.org/officeDocument/2006/relationships/image" Target="../media/image130.jpeg"/><Relationship Id="rId3" Type="http://schemas.openxmlformats.org/officeDocument/2006/relationships/image" Target="../media/image120.png"/><Relationship Id="rId7" Type="http://schemas.openxmlformats.org/officeDocument/2006/relationships/image" Target="../media/image124.png"/><Relationship Id="rId12" Type="http://schemas.openxmlformats.org/officeDocument/2006/relationships/image" Target="../media/image129.jpeg"/><Relationship Id="rId2" Type="http://schemas.openxmlformats.org/officeDocument/2006/relationships/image" Target="../media/image119.png"/><Relationship Id="rId1" Type="http://schemas.openxmlformats.org/officeDocument/2006/relationships/image" Target="../media/image118.jpeg"/><Relationship Id="rId6" Type="http://schemas.openxmlformats.org/officeDocument/2006/relationships/image" Target="../media/image123.jpeg"/><Relationship Id="rId11" Type="http://schemas.openxmlformats.org/officeDocument/2006/relationships/image" Target="../media/image128.png"/><Relationship Id="rId5" Type="http://schemas.openxmlformats.org/officeDocument/2006/relationships/image" Target="../media/image122.jpeg"/><Relationship Id="rId10" Type="http://schemas.openxmlformats.org/officeDocument/2006/relationships/image" Target="../media/image127.png"/><Relationship Id="rId4" Type="http://schemas.openxmlformats.org/officeDocument/2006/relationships/image" Target="../media/image121.jpeg"/><Relationship Id="rId9" Type="http://schemas.openxmlformats.org/officeDocument/2006/relationships/image" Target="../media/image126.png"/><Relationship Id="rId14" Type="http://schemas.openxmlformats.org/officeDocument/2006/relationships/image" Target="../media/image2.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33.png"/><Relationship Id="rId7" Type="http://schemas.openxmlformats.org/officeDocument/2006/relationships/image" Target="../media/image2.png"/><Relationship Id="rId2" Type="http://schemas.openxmlformats.org/officeDocument/2006/relationships/image" Target="../media/image132.png"/><Relationship Id="rId1" Type="http://schemas.openxmlformats.org/officeDocument/2006/relationships/image" Target="../media/image131.png"/><Relationship Id="rId6" Type="http://schemas.openxmlformats.org/officeDocument/2006/relationships/image" Target="../media/image136.png"/><Relationship Id="rId5" Type="http://schemas.openxmlformats.org/officeDocument/2006/relationships/image" Target="../media/image135.emf"/><Relationship Id="rId4" Type="http://schemas.openxmlformats.org/officeDocument/2006/relationships/image" Target="../media/image134.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39.png"/><Relationship Id="rId2" Type="http://schemas.openxmlformats.org/officeDocument/2006/relationships/image" Target="../media/image138.png"/><Relationship Id="rId1" Type="http://schemas.openxmlformats.org/officeDocument/2006/relationships/image" Target="../media/image137.png"/><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3" Type="http://schemas.openxmlformats.org/officeDocument/2006/relationships/image" Target="../media/image15.png"/><Relationship Id="rId18" Type="http://schemas.openxmlformats.org/officeDocument/2006/relationships/image" Target="../media/image20.png"/><Relationship Id="rId26" Type="http://schemas.openxmlformats.org/officeDocument/2006/relationships/image" Target="../media/image28.jpeg"/><Relationship Id="rId39" Type="http://schemas.openxmlformats.org/officeDocument/2006/relationships/image" Target="../media/image41.png"/><Relationship Id="rId21" Type="http://schemas.openxmlformats.org/officeDocument/2006/relationships/image" Target="../media/image23.jpeg"/><Relationship Id="rId34" Type="http://schemas.openxmlformats.org/officeDocument/2006/relationships/image" Target="../media/image36.png"/><Relationship Id="rId42" Type="http://schemas.openxmlformats.org/officeDocument/2006/relationships/image" Target="../media/image44.png"/><Relationship Id="rId47" Type="http://schemas.openxmlformats.org/officeDocument/2006/relationships/image" Target="../media/image49.png"/><Relationship Id="rId50" Type="http://schemas.openxmlformats.org/officeDocument/2006/relationships/image" Target="../media/image52.png"/><Relationship Id="rId55" Type="http://schemas.openxmlformats.org/officeDocument/2006/relationships/image" Target="../media/image57.png"/><Relationship Id="rId63" Type="http://schemas.openxmlformats.org/officeDocument/2006/relationships/image" Target="../media/image65.jpeg"/><Relationship Id="rId68" Type="http://schemas.openxmlformats.org/officeDocument/2006/relationships/image" Target="../media/image70.png"/><Relationship Id="rId76" Type="http://schemas.openxmlformats.org/officeDocument/2006/relationships/image" Target="../media/image2.png"/><Relationship Id="rId7" Type="http://schemas.openxmlformats.org/officeDocument/2006/relationships/image" Target="../media/image9.jpeg"/><Relationship Id="rId71" Type="http://schemas.openxmlformats.org/officeDocument/2006/relationships/image" Target="../media/image73.png"/><Relationship Id="rId2" Type="http://schemas.openxmlformats.org/officeDocument/2006/relationships/image" Target="../media/image4.png"/><Relationship Id="rId16" Type="http://schemas.openxmlformats.org/officeDocument/2006/relationships/image" Target="../media/image18.jpeg"/><Relationship Id="rId29" Type="http://schemas.openxmlformats.org/officeDocument/2006/relationships/image" Target="../media/image31.png"/><Relationship Id="rId11" Type="http://schemas.openxmlformats.org/officeDocument/2006/relationships/image" Target="../media/image13.png"/><Relationship Id="rId24" Type="http://schemas.openxmlformats.org/officeDocument/2006/relationships/image" Target="../media/image26.png"/><Relationship Id="rId32" Type="http://schemas.openxmlformats.org/officeDocument/2006/relationships/image" Target="../media/image34.png"/><Relationship Id="rId37" Type="http://schemas.openxmlformats.org/officeDocument/2006/relationships/image" Target="../media/image39.png"/><Relationship Id="rId40" Type="http://schemas.openxmlformats.org/officeDocument/2006/relationships/image" Target="../media/image42.png"/><Relationship Id="rId45" Type="http://schemas.openxmlformats.org/officeDocument/2006/relationships/image" Target="../media/image47.jpeg"/><Relationship Id="rId53" Type="http://schemas.openxmlformats.org/officeDocument/2006/relationships/image" Target="../media/image55.png"/><Relationship Id="rId58" Type="http://schemas.openxmlformats.org/officeDocument/2006/relationships/image" Target="../media/image60.png"/><Relationship Id="rId66" Type="http://schemas.openxmlformats.org/officeDocument/2006/relationships/image" Target="../media/image68.jpeg"/><Relationship Id="rId74" Type="http://schemas.openxmlformats.org/officeDocument/2006/relationships/image" Target="../media/image76.jpeg"/><Relationship Id="rId5" Type="http://schemas.openxmlformats.org/officeDocument/2006/relationships/image" Target="../media/image7.jpeg"/><Relationship Id="rId15" Type="http://schemas.openxmlformats.org/officeDocument/2006/relationships/image" Target="../media/image17.png"/><Relationship Id="rId23" Type="http://schemas.openxmlformats.org/officeDocument/2006/relationships/image" Target="../media/image25.png"/><Relationship Id="rId28" Type="http://schemas.openxmlformats.org/officeDocument/2006/relationships/image" Target="../media/image30.jpeg"/><Relationship Id="rId36" Type="http://schemas.openxmlformats.org/officeDocument/2006/relationships/image" Target="../media/image38.png"/><Relationship Id="rId49" Type="http://schemas.openxmlformats.org/officeDocument/2006/relationships/image" Target="../media/image51.png"/><Relationship Id="rId57" Type="http://schemas.openxmlformats.org/officeDocument/2006/relationships/image" Target="../media/image59.png"/><Relationship Id="rId61" Type="http://schemas.openxmlformats.org/officeDocument/2006/relationships/image" Target="../media/image63.jpeg"/><Relationship Id="rId10" Type="http://schemas.openxmlformats.org/officeDocument/2006/relationships/image" Target="../media/image12.jpeg"/><Relationship Id="rId19" Type="http://schemas.openxmlformats.org/officeDocument/2006/relationships/image" Target="../media/image21.jpeg"/><Relationship Id="rId31" Type="http://schemas.openxmlformats.org/officeDocument/2006/relationships/image" Target="../media/image33.png"/><Relationship Id="rId44" Type="http://schemas.openxmlformats.org/officeDocument/2006/relationships/image" Target="../media/image46.png"/><Relationship Id="rId52" Type="http://schemas.openxmlformats.org/officeDocument/2006/relationships/image" Target="../media/image54.png"/><Relationship Id="rId60" Type="http://schemas.openxmlformats.org/officeDocument/2006/relationships/image" Target="../media/image62.jpeg"/><Relationship Id="rId65" Type="http://schemas.openxmlformats.org/officeDocument/2006/relationships/image" Target="../media/image67.jpeg"/><Relationship Id="rId73" Type="http://schemas.openxmlformats.org/officeDocument/2006/relationships/image" Target="../media/image75.png"/><Relationship Id="rId4" Type="http://schemas.openxmlformats.org/officeDocument/2006/relationships/image" Target="../media/image6.jpeg"/><Relationship Id="rId9" Type="http://schemas.openxmlformats.org/officeDocument/2006/relationships/image" Target="../media/image11.png"/><Relationship Id="rId14" Type="http://schemas.openxmlformats.org/officeDocument/2006/relationships/image" Target="../media/image16.png"/><Relationship Id="rId22" Type="http://schemas.openxmlformats.org/officeDocument/2006/relationships/image" Target="../media/image24.png"/><Relationship Id="rId27" Type="http://schemas.openxmlformats.org/officeDocument/2006/relationships/image" Target="../media/image29.png"/><Relationship Id="rId30" Type="http://schemas.openxmlformats.org/officeDocument/2006/relationships/image" Target="../media/image32.jpeg"/><Relationship Id="rId35" Type="http://schemas.openxmlformats.org/officeDocument/2006/relationships/image" Target="../media/image37.jpeg"/><Relationship Id="rId43" Type="http://schemas.openxmlformats.org/officeDocument/2006/relationships/image" Target="../media/image45.png"/><Relationship Id="rId48" Type="http://schemas.openxmlformats.org/officeDocument/2006/relationships/image" Target="../media/image50.png"/><Relationship Id="rId56" Type="http://schemas.openxmlformats.org/officeDocument/2006/relationships/image" Target="../media/image58.png"/><Relationship Id="rId64" Type="http://schemas.openxmlformats.org/officeDocument/2006/relationships/image" Target="../media/image66.jpeg"/><Relationship Id="rId69" Type="http://schemas.openxmlformats.org/officeDocument/2006/relationships/image" Target="../media/image71.jpeg"/><Relationship Id="rId8" Type="http://schemas.openxmlformats.org/officeDocument/2006/relationships/image" Target="../media/image10.jpeg"/><Relationship Id="rId51" Type="http://schemas.openxmlformats.org/officeDocument/2006/relationships/image" Target="../media/image53.png"/><Relationship Id="rId72" Type="http://schemas.openxmlformats.org/officeDocument/2006/relationships/image" Target="../media/image74.png"/><Relationship Id="rId3" Type="http://schemas.openxmlformats.org/officeDocument/2006/relationships/image" Target="../media/image5.png"/><Relationship Id="rId12" Type="http://schemas.openxmlformats.org/officeDocument/2006/relationships/image" Target="../media/image14.jpeg"/><Relationship Id="rId17" Type="http://schemas.openxmlformats.org/officeDocument/2006/relationships/image" Target="../media/image19.png"/><Relationship Id="rId25" Type="http://schemas.openxmlformats.org/officeDocument/2006/relationships/image" Target="../media/image27.jpeg"/><Relationship Id="rId33" Type="http://schemas.openxmlformats.org/officeDocument/2006/relationships/image" Target="../media/image35.png"/><Relationship Id="rId38" Type="http://schemas.openxmlformats.org/officeDocument/2006/relationships/image" Target="../media/image40.png"/><Relationship Id="rId46" Type="http://schemas.openxmlformats.org/officeDocument/2006/relationships/image" Target="../media/image48.png"/><Relationship Id="rId59" Type="http://schemas.openxmlformats.org/officeDocument/2006/relationships/image" Target="../media/image61.png"/><Relationship Id="rId67" Type="http://schemas.openxmlformats.org/officeDocument/2006/relationships/image" Target="../media/image69.jpeg"/><Relationship Id="rId20" Type="http://schemas.openxmlformats.org/officeDocument/2006/relationships/image" Target="../media/image22.jpeg"/><Relationship Id="rId41" Type="http://schemas.openxmlformats.org/officeDocument/2006/relationships/image" Target="../media/image43.png"/><Relationship Id="rId54" Type="http://schemas.openxmlformats.org/officeDocument/2006/relationships/image" Target="../media/image56.png"/><Relationship Id="rId62" Type="http://schemas.openxmlformats.org/officeDocument/2006/relationships/image" Target="../media/image64.jpeg"/><Relationship Id="rId70" Type="http://schemas.openxmlformats.org/officeDocument/2006/relationships/image" Target="../media/image72.jpeg"/><Relationship Id="rId75" Type="http://schemas.openxmlformats.org/officeDocument/2006/relationships/image" Target="../media/image77.jpeg"/><Relationship Id="rId1" Type="http://schemas.openxmlformats.org/officeDocument/2006/relationships/image" Target="../media/image3.jpeg"/><Relationship Id="rId6"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8" Type="http://schemas.openxmlformats.org/officeDocument/2006/relationships/image" Target="../media/image85.jpeg"/><Relationship Id="rId3" Type="http://schemas.openxmlformats.org/officeDocument/2006/relationships/image" Target="../media/image80.png"/><Relationship Id="rId7" Type="http://schemas.openxmlformats.org/officeDocument/2006/relationships/image" Target="../media/image84.gif"/><Relationship Id="rId2" Type="http://schemas.openxmlformats.org/officeDocument/2006/relationships/image" Target="../media/image79.png"/><Relationship Id="rId1" Type="http://schemas.openxmlformats.org/officeDocument/2006/relationships/image" Target="../media/image78.png"/><Relationship Id="rId6" Type="http://schemas.openxmlformats.org/officeDocument/2006/relationships/image" Target="../media/image83.jpeg"/><Relationship Id="rId5" Type="http://schemas.openxmlformats.org/officeDocument/2006/relationships/image" Target="../media/image82.png"/><Relationship Id="rId10" Type="http://schemas.openxmlformats.org/officeDocument/2006/relationships/image" Target="../media/image2.png"/><Relationship Id="rId4" Type="http://schemas.openxmlformats.org/officeDocument/2006/relationships/image" Target="../media/image81.png"/><Relationship Id="rId9" Type="http://schemas.openxmlformats.org/officeDocument/2006/relationships/image" Target="../media/image86.jpeg"/></Relationships>
</file>

<file path=xl/drawings/drawing1.xml><?xml version="1.0" encoding="utf-8"?>
<xdr:wsDr xmlns:xdr="http://schemas.openxmlformats.org/drawingml/2006/spreadsheetDrawing" xmlns:a="http://schemas.openxmlformats.org/drawingml/2006/main">
  <xdr:twoCellAnchor editAs="oneCell">
    <xdr:from>
      <xdr:col>0</xdr:col>
      <xdr:colOff>161925</xdr:colOff>
      <xdr:row>0</xdr:row>
      <xdr:rowOff>74400</xdr:rowOff>
    </xdr:from>
    <xdr:to>
      <xdr:col>1</xdr:col>
      <xdr:colOff>914400</xdr:colOff>
      <xdr:row>2</xdr:row>
      <xdr:rowOff>122223</xdr:rowOff>
    </xdr:to>
    <xdr:pic>
      <xdr:nvPicPr>
        <xdr:cNvPr id="2" name="Рисунок 7"/>
        <xdr:cNvPicPr>
          <a:picLocks noChangeAspect="1"/>
        </xdr:cNvPicPr>
      </xdr:nvPicPr>
      <xdr:blipFill>
        <a:blip xmlns:r="http://schemas.openxmlformats.org/officeDocument/2006/relationships" r:embed="rId1" cstate="print"/>
        <a:srcRect/>
        <a:stretch>
          <a:fillRect/>
        </a:stretch>
      </xdr:blipFill>
      <xdr:spPr bwMode="auto">
        <a:xfrm>
          <a:off x="161925" y="74400"/>
          <a:ext cx="990600" cy="781248"/>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342901</xdr:colOff>
      <xdr:row>25</xdr:row>
      <xdr:rowOff>114300</xdr:rowOff>
    </xdr:from>
    <xdr:to>
      <xdr:col>7</xdr:col>
      <xdr:colOff>552450</xdr:colOff>
      <xdr:row>26</xdr:row>
      <xdr:rowOff>1404391</xdr:rowOff>
    </xdr:to>
    <xdr:pic>
      <xdr:nvPicPr>
        <xdr:cNvPr id="2" name="Рисунок 1"/>
        <xdr:cNvPicPr>
          <a:picLocks noChangeAspect="1" noChangeArrowheads="1"/>
        </xdr:cNvPicPr>
      </xdr:nvPicPr>
      <xdr:blipFill>
        <a:blip xmlns:r="http://schemas.openxmlformats.org/officeDocument/2006/relationships" r:embed="rId1" cstate="screen">
          <a:extLst>
            <a:ext uri="{28A0092B-C50C-407E-A947-70E740481C1C}">
              <a14:useLocalDpi xmlns="" xmlns:a14="http://schemas.microsoft.com/office/drawing/2010/main"/>
            </a:ext>
          </a:extLst>
        </a:blip>
        <a:srcRect/>
        <a:stretch>
          <a:fillRect/>
        </a:stretch>
      </xdr:blipFill>
      <xdr:spPr bwMode="auto">
        <a:xfrm>
          <a:off x="3390901" y="7296150"/>
          <a:ext cx="1552574" cy="1490116"/>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8</xdr:col>
      <xdr:colOff>85726</xdr:colOff>
      <xdr:row>26</xdr:row>
      <xdr:rowOff>38100</xdr:rowOff>
    </xdr:from>
    <xdr:to>
      <xdr:col>10</xdr:col>
      <xdr:colOff>47625</xdr:colOff>
      <xdr:row>26</xdr:row>
      <xdr:rowOff>1409041</xdr:rowOff>
    </xdr:to>
    <xdr:pic>
      <xdr:nvPicPr>
        <xdr:cNvPr id="3" name="Рисунок 2" descr="BHDN-80.jpg"/>
        <xdr:cNvPicPr>
          <a:picLocks noChangeAspect="1"/>
        </xdr:cNvPicPr>
      </xdr:nvPicPr>
      <xdr:blipFill>
        <a:blip xmlns:r="http://schemas.openxmlformats.org/officeDocument/2006/relationships" r:embed="rId2" cstate="screen">
          <a:extLst>
            <a:ext uri="{28A0092B-C50C-407E-A947-70E740481C1C}">
              <a14:useLocalDpi xmlns="" xmlns:a14="http://schemas.microsoft.com/office/drawing/2010/main"/>
            </a:ext>
          </a:extLst>
        </a:blip>
        <a:stretch>
          <a:fillRect/>
        </a:stretch>
      </xdr:blipFill>
      <xdr:spPr>
        <a:xfrm>
          <a:off x="4962526" y="7400925"/>
          <a:ext cx="1800224" cy="1370941"/>
        </a:xfrm>
        <a:prstGeom prst="rect">
          <a:avLst/>
        </a:prstGeom>
      </xdr:spPr>
    </xdr:pic>
    <xdr:clientData/>
  </xdr:twoCellAnchor>
  <xdr:twoCellAnchor editAs="oneCell">
    <xdr:from>
      <xdr:col>0</xdr:col>
      <xdr:colOff>209552</xdr:colOff>
      <xdr:row>26</xdr:row>
      <xdr:rowOff>314325</xdr:rowOff>
    </xdr:from>
    <xdr:to>
      <xdr:col>1</xdr:col>
      <xdr:colOff>295275</xdr:colOff>
      <xdr:row>26</xdr:row>
      <xdr:rowOff>314592</xdr:rowOff>
    </xdr:to>
    <xdr:pic>
      <xdr:nvPicPr>
        <xdr:cNvPr id="4" name="Рисунок 3" descr="BHDP-10.jpg"/>
        <xdr:cNvPicPr>
          <a:picLocks noChangeAspect="1"/>
        </xdr:cNvPicPr>
      </xdr:nvPicPr>
      <xdr:blipFill>
        <a:blip xmlns:r="http://schemas.openxmlformats.org/officeDocument/2006/relationships" r:embed="rId3" cstate="screen">
          <a:extLst>
            <a:ext uri="{28A0092B-C50C-407E-A947-70E740481C1C}">
              <a14:useLocalDpi xmlns="" xmlns:a14="http://schemas.microsoft.com/office/drawing/2010/main"/>
            </a:ext>
          </a:extLst>
        </a:blip>
        <a:stretch>
          <a:fillRect/>
        </a:stretch>
      </xdr:blipFill>
      <xdr:spPr>
        <a:xfrm>
          <a:off x="209552" y="9182100"/>
          <a:ext cx="1000123" cy="761733"/>
        </a:xfrm>
        <a:prstGeom prst="rect">
          <a:avLst/>
        </a:prstGeom>
      </xdr:spPr>
    </xdr:pic>
    <xdr:clientData/>
  </xdr:twoCellAnchor>
  <xdr:twoCellAnchor editAs="oneCell">
    <xdr:from>
      <xdr:col>3</xdr:col>
      <xdr:colOff>180975</xdr:colOff>
      <xdr:row>12</xdr:row>
      <xdr:rowOff>238125</xdr:rowOff>
    </xdr:from>
    <xdr:to>
      <xdr:col>4</xdr:col>
      <xdr:colOff>228600</xdr:colOff>
      <xdr:row>12</xdr:row>
      <xdr:rowOff>238125</xdr:rowOff>
    </xdr:to>
    <xdr:pic>
      <xdr:nvPicPr>
        <xdr:cNvPr id="5" name="Picture 2" descr="C:\Documents and Settings\parshikov_o\Рабочий стол\В презентацию\Untitled-4.jpg"/>
        <xdr:cNvPicPr>
          <a:picLocks noChangeAspect="1" noChangeArrowheads="1"/>
        </xdr:cNvPicPr>
      </xdr:nvPicPr>
      <xdr:blipFill>
        <a:blip xmlns:r="http://schemas.openxmlformats.org/officeDocument/2006/relationships" r:embed="rId4" cstate="print"/>
        <a:srcRect/>
        <a:stretch>
          <a:fillRect/>
        </a:stretch>
      </xdr:blipFill>
      <xdr:spPr bwMode="auto">
        <a:xfrm>
          <a:off x="2066925" y="4486275"/>
          <a:ext cx="609600" cy="304800"/>
        </a:xfrm>
        <a:prstGeom prst="rect">
          <a:avLst/>
        </a:prstGeom>
        <a:noFill/>
        <a:ln w="9525">
          <a:noFill/>
          <a:miter lim="800000"/>
          <a:headEnd/>
          <a:tailEnd/>
        </a:ln>
      </xdr:spPr>
    </xdr:pic>
    <xdr:clientData/>
  </xdr:twoCellAnchor>
  <xdr:twoCellAnchor>
    <xdr:from>
      <xdr:col>0</xdr:col>
      <xdr:colOff>43143</xdr:colOff>
      <xdr:row>12</xdr:row>
      <xdr:rowOff>857250</xdr:rowOff>
    </xdr:from>
    <xdr:to>
      <xdr:col>1</xdr:col>
      <xdr:colOff>618370</xdr:colOff>
      <xdr:row>12</xdr:row>
      <xdr:rowOff>1114425</xdr:rowOff>
    </xdr:to>
    <xdr:sp macro="" textlink="">
      <xdr:nvSpPr>
        <xdr:cNvPr id="6" name="TextBox 5"/>
        <xdr:cNvSpPr txBox="1"/>
      </xdr:nvSpPr>
      <xdr:spPr>
        <a:xfrm>
          <a:off x="43143" y="5105400"/>
          <a:ext cx="1156252"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ru-RU" sz="900" b="1">
              <a:latin typeface="Arial" pitchFamily="34" charset="0"/>
              <a:cs typeface="Arial" pitchFamily="34" charset="0"/>
            </a:rPr>
            <a:t>Серия </a:t>
          </a:r>
          <a:r>
            <a:rPr lang="en-US" sz="900" b="1">
              <a:latin typeface="Arial" pitchFamily="34" charset="0"/>
              <a:cs typeface="Arial" pitchFamily="34" charset="0"/>
            </a:rPr>
            <a:t>BHG</a:t>
          </a:r>
          <a:r>
            <a:rPr lang="ru-RU" sz="900" b="1">
              <a:latin typeface="Arial" pitchFamily="34" charset="0"/>
              <a:cs typeface="Arial" pitchFamily="34" charset="0"/>
            </a:rPr>
            <a:t>-</a:t>
          </a:r>
          <a:r>
            <a:rPr lang="en-US" sz="900" b="1">
              <a:latin typeface="Arial" pitchFamily="34" charset="0"/>
              <a:cs typeface="Arial" pitchFamily="34" charset="0"/>
            </a:rPr>
            <a:t>M</a:t>
          </a:r>
        </a:p>
      </xdr:txBody>
    </xdr:sp>
    <xdr:clientData/>
  </xdr:twoCellAnchor>
  <xdr:twoCellAnchor>
    <xdr:from>
      <xdr:col>5</xdr:col>
      <xdr:colOff>352425</xdr:colOff>
      <xdr:row>26</xdr:row>
      <xdr:rowOff>1333500</xdr:rowOff>
    </xdr:from>
    <xdr:to>
      <xdr:col>8</xdr:col>
      <xdr:colOff>614642</xdr:colOff>
      <xdr:row>26</xdr:row>
      <xdr:rowOff>1524000</xdr:rowOff>
    </xdr:to>
    <xdr:sp macro="" textlink="">
      <xdr:nvSpPr>
        <xdr:cNvPr id="7" name="TextBox 6"/>
        <xdr:cNvSpPr txBox="1"/>
      </xdr:nvSpPr>
      <xdr:spPr>
        <a:xfrm>
          <a:off x="3343275" y="10201275"/>
          <a:ext cx="1986242"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ru-RU" sz="900" b="1">
              <a:latin typeface="Arial" pitchFamily="34" charset="0"/>
              <a:cs typeface="Arial" pitchFamily="34" charset="0"/>
            </a:rPr>
            <a:t>Серия</a:t>
          </a:r>
          <a:r>
            <a:rPr lang="ru-RU" sz="900" b="1" baseline="0">
              <a:latin typeface="Arial" pitchFamily="34" charset="0"/>
              <a:cs typeface="Arial" pitchFamily="34" charset="0"/>
            </a:rPr>
            <a:t> </a:t>
          </a:r>
          <a:r>
            <a:rPr lang="en-US" sz="900" b="1" baseline="0">
              <a:latin typeface="Arial" pitchFamily="34" charset="0"/>
              <a:cs typeface="Arial" pitchFamily="34" charset="0"/>
            </a:rPr>
            <a:t>TUNDRA </a:t>
          </a:r>
          <a:r>
            <a:rPr lang="en-US" sz="900" b="1">
              <a:latin typeface="Arial" pitchFamily="34" charset="0"/>
              <a:cs typeface="Arial" pitchFamily="34" charset="0"/>
            </a:rPr>
            <a:t>BHDN</a:t>
          </a:r>
        </a:p>
      </xdr:txBody>
    </xdr:sp>
    <xdr:clientData/>
  </xdr:twoCellAnchor>
  <xdr:twoCellAnchor>
    <xdr:from>
      <xdr:col>4</xdr:col>
      <xdr:colOff>161925</xdr:colOff>
      <xdr:row>12</xdr:row>
      <xdr:rowOff>872218</xdr:rowOff>
    </xdr:from>
    <xdr:to>
      <xdr:col>7</xdr:col>
      <xdr:colOff>91328</xdr:colOff>
      <xdr:row>12</xdr:row>
      <xdr:rowOff>1043668</xdr:rowOff>
    </xdr:to>
    <xdr:sp macro="" textlink="">
      <xdr:nvSpPr>
        <xdr:cNvPr id="8" name="TextBox 7"/>
        <xdr:cNvSpPr txBox="1"/>
      </xdr:nvSpPr>
      <xdr:spPr>
        <a:xfrm>
          <a:off x="3162300" y="4910818"/>
          <a:ext cx="1929653"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ru-RU" sz="900" b="1">
              <a:latin typeface="Arial" pitchFamily="34" charset="0"/>
              <a:cs typeface="Arial" pitchFamily="34" charset="0"/>
            </a:rPr>
            <a:t>Серия </a:t>
          </a:r>
          <a:r>
            <a:rPr lang="en-US" sz="900" b="1">
              <a:latin typeface="Arial" pitchFamily="34" charset="0"/>
              <a:cs typeface="Arial" pitchFamily="34" charset="0"/>
            </a:rPr>
            <a:t>BHG</a:t>
          </a:r>
        </a:p>
      </xdr:txBody>
    </xdr:sp>
    <xdr:clientData/>
  </xdr:twoCellAnchor>
  <xdr:twoCellAnchor editAs="oneCell">
    <xdr:from>
      <xdr:col>1</xdr:col>
      <xdr:colOff>200026</xdr:colOff>
      <xdr:row>11</xdr:row>
      <xdr:rowOff>133351</xdr:rowOff>
    </xdr:from>
    <xdr:to>
      <xdr:col>4</xdr:col>
      <xdr:colOff>28575</xdr:colOff>
      <xdr:row>12</xdr:row>
      <xdr:rowOff>1104899</xdr:rowOff>
    </xdr:to>
    <xdr:pic>
      <xdr:nvPicPr>
        <xdr:cNvPr id="9" name="Рисунок 8"/>
        <xdr:cNvPicPr>
          <a:picLocks noChangeAspect="1"/>
        </xdr:cNvPicPr>
      </xdr:nvPicPr>
      <xdr:blipFill>
        <a:blip xmlns:r="http://schemas.openxmlformats.org/officeDocument/2006/relationships" r:embed="rId5" cstate="screen">
          <a:extLst>
            <a:ext uri="{28A0092B-C50C-407E-A947-70E740481C1C}">
              <a14:useLocalDpi xmlns="" xmlns:a14="http://schemas.microsoft.com/office/drawing/2010/main"/>
            </a:ext>
          </a:extLst>
        </a:blip>
        <a:stretch>
          <a:fillRect/>
        </a:stretch>
      </xdr:blipFill>
      <xdr:spPr>
        <a:xfrm>
          <a:off x="809626" y="3429001"/>
          <a:ext cx="1895474" cy="1171573"/>
        </a:xfrm>
        <a:prstGeom prst="rect">
          <a:avLst/>
        </a:prstGeom>
      </xdr:spPr>
    </xdr:pic>
    <xdr:clientData/>
  </xdr:twoCellAnchor>
  <xdr:twoCellAnchor editAs="oneCell">
    <xdr:from>
      <xdr:col>5</xdr:col>
      <xdr:colOff>104776</xdr:colOff>
      <xdr:row>12</xdr:row>
      <xdr:rowOff>66676</xdr:rowOff>
    </xdr:from>
    <xdr:to>
      <xdr:col>7</xdr:col>
      <xdr:colOff>47625</xdr:colOff>
      <xdr:row>12</xdr:row>
      <xdr:rowOff>1038225</xdr:rowOff>
    </xdr:to>
    <xdr:pic>
      <xdr:nvPicPr>
        <xdr:cNvPr id="10" name="Рисунок 9"/>
        <xdr:cNvPicPr>
          <a:picLocks noChangeAspect="1"/>
        </xdr:cNvPicPr>
      </xdr:nvPicPr>
      <xdr:blipFill>
        <a:blip xmlns:r="http://schemas.openxmlformats.org/officeDocument/2006/relationships" r:embed="rId6" cstate="screen">
          <a:extLst>
            <a:ext uri="{28A0092B-C50C-407E-A947-70E740481C1C}">
              <a14:useLocalDpi xmlns="" xmlns:a14="http://schemas.microsoft.com/office/drawing/2010/main"/>
            </a:ext>
          </a:extLst>
        </a:blip>
        <a:stretch>
          <a:fillRect/>
        </a:stretch>
      </xdr:blipFill>
      <xdr:spPr>
        <a:xfrm>
          <a:off x="3152776" y="3238501"/>
          <a:ext cx="1285874" cy="971549"/>
        </a:xfrm>
        <a:prstGeom prst="rect">
          <a:avLst/>
        </a:prstGeom>
      </xdr:spPr>
    </xdr:pic>
    <xdr:clientData/>
  </xdr:twoCellAnchor>
  <xdr:twoCellAnchor editAs="oneCell">
    <xdr:from>
      <xdr:col>9</xdr:col>
      <xdr:colOff>0</xdr:colOff>
      <xdr:row>12</xdr:row>
      <xdr:rowOff>219075</xdr:rowOff>
    </xdr:from>
    <xdr:to>
      <xdr:col>10</xdr:col>
      <xdr:colOff>204675</xdr:colOff>
      <xdr:row>12</xdr:row>
      <xdr:rowOff>223725</xdr:rowOff>
    </xdr:to>
    <xdr:pic>
      <xdr:nvPicPr>
        <xdr:cNvPr id="11" name="Рисунок 10" descr="2 года.png"/>
        <xdr:cNvPicPr>
          <a:picLocks noChangeAspect="1"/>
        </xdr:cNvPicPr>
      </xdr:nvPicPr>
      <xdr:blipFill>
        <a:blip xmlns:r="http://schemas.openxmlformats.org/officeDocument/2006/relationships" r:embed="rId7" cstate="screen">
          <a:extLst>
            <a:ext uri="{28A0092B-C50C-407E-A947-70E740481C1C}">
              <a14:useLocalDpi xmlns="" xmlns:a14="http://schemas.microsoft.com/office/drawing/2010/main"/>
            </a:ext>
          </a:extLst>
        </a:blip>
        <a:stretch>
          <a:fillRect/>
        </a:stretch>
      </xdr:blipFill>
      <xdr:spPr>
        <a:xfrm>
          <a:off x="5486400" y="4467225"/>
          <a:ext cx="909525" cy="900000"/>
        </a:xfrm>
        <a:prstGeom prst="rect">
          <a:avLst/>
        </a:prstGeom>
      </xdr:spPr>
    </xdr:pic>
    <xdr:clientData/>
  </xdr:twoCellAnchor>
  <xdr:twoCellAnchor editAs="oneCell">
    <xdr:from>
      <xdr:col>7</xdr:col>
      <xdr:colOff>190500</xdr:colOff>
      <xdr:row>12</xdr:row>
      <xdr:rowOff>923925</xdr:rowOff>
    </xdr:from>
    <xdr:to>
      <xdr:col>8</xdr:col>
      <xdr:colOff>504825</xdr:colOff>
      <xdr:row>12</xdr:row>
      <xdr:rowOff>923925</xdr:rowOff>
    </xdr:to>
    <xdr:pic>
      <xdr:nvPicPr>
        <xdr:cNvPr id="12" name="Picture 2" descr="C:\Documents and Settings\parshikov_o\Рабочий стол\В презентацию\Untitled-4.jpg"/>
        <xdr:cNvPicPr>
          <a:picLocks noChangeAspect="1" noChangeArrowheads="1"/>
        </xdr:cNvPicPr>
      </xdr:nvPicPr>
      <xdr:blipFill>
        <a:blip xmlns:r="http://schemas.openxmlformats.org/officeDocument/2006/relationships" r:embed="rId4" cstate="print"/>
        <a:srcRect/>
        <a:stretch>
          <a:fillRect/>
        </a:stretch>
      </xdr:blipFill>
      <xdr:spPr bwMode="auto">
        <a:xfrm>
          <a:off x="4610100" y="5172075"/>
          <a:ext cx="609600" cy="304800"/>
        </a:xfrm>
        <a:prstGeom prst="rect">
          <a:avLst/>
        </a:prstGeom>
        <a:noFill/>
        <a:ln w="9525">
          <a:noFill/>
          <a:miter lim="800000"/>
          <a:headEnd/>
          <a:tailEnd/>
        </a:ln>
      </xdr:spPr>
    </xdr:pic>
    <xdr:clientData/>
  </xdr:twoCellAnchor>
  <xdr:twoCellAnchor editAs="oneCell">
    <xdr:from>
      <xdr:col>2</xdr:col>
      <xdr:colOff>352426</xdr:colOff>
      <xdr:row>26</xdr:row>
      <xdr:rowOff>180615</xdr:rowOff>
    </xdr:from>
    <xdr:to>
      <xdr:col>4</xdr:col>
      <xdr:colOff>726538</xdr:colOff>
      <xdr:row>26</xdr:row>
      <xdr:rowOff>180975</xdr:rowOff>
    </xdr:to>
    <xdr:pic>
      <xdr:nvPicPr>
        <xdr:cNvPr id="13" name="Рисунок 12" descr="BHDP-30.jpg"/>
        <xdr:cNvPicPr>
          <a:picLocks noChangeAspect="1"/>
        </xdr:cNvPicPr>
      </xdr:nvPicPr>
      <xdr:blipFill>
        <a:blip xmlns:r="http://schemas.openxmlformats.org/officeDocument/2006/relationships" r:embed="rId8" cstate="screen">
          <a:extLst>
            <a:ext uri="{28A0092B-C50C-407E-A947-70E740481C1C}">
              <a14:useLocalDpi xmlns="" xmlns:a14="http://schemas.microsoft.com/office/drawing/2010/main"/>
            </a:ext>
          </a:extLst>
        </a:blip>
        <a:stretch>
          <a:fillRect/>
        </a:stretch>
      </xdr:blipFill>
      <xdr:spPr>
        <a:xfrm>
          <a:off x="1552576" y="9048390"/>
          <a:ext cx="1555212" cy="1286235"/>
        </a:xfrm>
        <a:prstGeom prst="rect">
          <a:avLst/>
        </a:prstGeom>
      </xdr:spPr>
    </xdr:pic>
    <xdr:clientData/>
  </xdr:twoCellAnchor>
  <xdr:twoCellAnchor>
    <xdr:from>
      <xdr:col>0</xdr:col>
      <xdr:colOff>129989</xdr:colOff>
      <xdr:row>26</xdr:row>
      <xdr:rowOff>1316850</xdr:rowOff>
    </xdr:from>
    <xdr:to>
      <xdr:col>2</xdr:col>
      <xdr:colOff>619125</xdr:colOff>
      <xdr:row>26</xdr:row>
      <xdr:rowOff>1552575</xdr:rowOff>
    </xdr:to>
    <xdr:sp macro="" textlink="">
      <xdr:nvSpPr>
        <xdr:cNvPr id="14" name="TextBox 13"/>
        <xdr:cNvSpPr txBox="1"/>
      </xdr:nvSpPr>
      <xdr:spPr>
        <a:xfrm>
          <a:off x="129989" y="10184625"/>
          <a:ext cx="1689286" cy="235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ru-RU" sz="900" b="1">
              <a:latin typeface="Arial" pitchFamily="34" charset="0"/>
              <a:cs typeface="Arial" pitchFamily="34" charset="0"/>
            </a:rPr>
            <a:t>Серия</a:t>
          </a:r>
          <a:r>
            <a:rPr lang="ru-RU" sz="900" b="1" baseline="0">
              <a:latin typeface="Arial" pitchFamily="34" charset="0"/>
              <a:cs typeface="Arial" pitchFamily="34" charset="0"/>
            </a:rPr>
            <a:t> </a:t>
          </a:r>
          <a:r>
            <a:rPr lang="en-US" sz="900" b="1" baseline="0">
              <a:latin typeface="Arial" pitchFamily="34" charset="0"/>
              <a:cs typeface="Arial" pitchFamily="34" charset="0"/>
            </a:rPr>
            <a:t>TUNDRA </a:t>
          </a:r>
          <a:r>
            <a:rPr lang="en-US" sz="900" b="1">
              <a:latin typeface="Arial" pitchFamily="34" charset="0"/>
              <a:cs typeface="Arial" pitchFamily="34" charset="0"/>
            </a:rPr>
            <a:t>BHDP</a:t>
          </a:r>
        </a:p>
      </xdr:txBody>
    </xdr:sp>
    <xdr:clientData/>
  </xdr:twoCellAnchor>
  <xdr:twoCellAnchor editAs="oneCell">
    <xdr:from>
      <xdr:col>0</xdr:col>
      <xdr:colOff>104776</xdr:colOff>
      <xdr:row>32</xdr:row>
      <xdr:rowOff>104775</xdr:rowOff>
    </xdr:from>
    <xdr:to>
      <xdr:col>1</xdr:col>
      <xdr:colOff>247651</xdr:colOff>
      <xdr:row>36</xdr:row>
      <xdr:rowOff>171450</xdr:rowOff>
    </xdr:to>
    <xdr:pic>
      <xdr:nvPicPr>
        <xdr:cNvPr id="15" name="Рисунок 14" descr="Дизельная тепловая пушка FIRMAN F2000-DH"/>
        <xdr:cNvPicPr>
          <a:picLocks noChangeAspect="1" noChangeArrowheads="1"/>
        </xdr:cNvPicPr>
      </xdr:nvPicPr>
      <xdr:blipFill>
        <a:blip xmlns:r="http://schemas.openxmlformats.org/officeDocument/2006/relationships" r:embed="rId9" cstate="print">
          <a:extLst>
            <a:ext uri="{28A0092B-C50C-407E-A947-70E740481C1C}">
              <a14:useLocalDpi xmlns="" xmlns:a14="http://schemas.microsoft.com/office/drawing/2010/main" val="0"/>
            </a:ext>
          </a:extLst>
        </a:blip>
        <a:srcRect/>
        <a:stretch>
          <a:fillRect/>
        </a:stretch>
      </xdr:blipFill>
      <xdr:spPr bwMode="auto">
        <a:xfrm>
          <a:off x="104776" y="12125325"/>
          <a:ext cx="1047750" cy="94297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0</xdr:colOff>
      <xdr:row>27</xdr:row>
      <xdr:rowOff>314326</xdr:rowOff>
    </xdr:from>
    <xdr:to>
      <xdr:col>0</xdr:col>
      <xdr:colOff>659069</xdr:colOff>
      <xdr:row>27</xdr:row>
      <xdr:rowOff>314326</xdr:rowOff>
    </xdr:to>
    <xdr:pic>
      <xdr:nvPicPr>
        <xdr:cNvPr id="16" name="Рисунок 15" descr="https://www.firman.biz/images/logo.png"/>
        <xdr:cNvPicPr>
          <a:picLocks noChangeAspect="1" noChangeArrowheads="1"/>
        </xdr:cNvPicPr>
      </xdr:nvPicPr>
      <xdr:blipFill>
        <a:blip xmlns:r="http://schemas.openxmlformats.org/officeDocument/2006/relationships" r:embed="rId10" cstate="print">
          <a:extLst>
            <a:ext uri="{28A0092B-C50C-407E-A947-70E740481C1C}">
              <a14:useLocalDpi xmlns="" xmlns:a14="http://schemas.microsoft.com/office/drawing/2010/main" val="0"/>
            </a:ext>
          </a:extLst>
        </a:blip>
        <a:srcRect/>
        <a:stretch>
          <a:fillRect/>
        </a:stretch>
      </xdr:blipFill>
      <xdr:spPr bwMode="auto">
        <a:xfrm>
          <a:off x="0" y="10858501"/>
          <a:ext cx="630494" cy="17145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2</xdr:col>
      <xdr:colOff>455084</xdr:colOff>
      <xdr:row>32</xdr:row>
      <xdr:rowOff>23209</xdr:rowOff>
    </xdr:from>
    <xdr:to>
      <xdr:col>4</xdr:col>
      <xdr:colOff>361950</xdr:colOff>
      <xdr:row>36</xdr:row>
      <xdr:rowOff>171450</xdr:rowOff>
    </xdr:to>
    <xdr:pic>
      <xdr:nvPicPr>
        <xdr:cNvPr id="17" name="Рисунок 16" descr="Дизельная тепловая пушка FIRMAN F3000-DH"/>
        <xdr:cNvPicPr>
          <a:picLocks noChangeAspect="1" noChangeArrowheads="1"/>
        </xdr:cNvPicPr>
      </xdr:nvPicPr>
      <xdr:blipFill>
        <a:blip xmlns:r="http://schemas.openxmlformats.org/officeDocument/2006/relationships" r:embed="rId11" cstate="print">
          <a:extLst>
            <a:ext uri="{28A0092B-C50C-407E-A947-70E740481C1C}">
              <a14:useLocalDpi xmlns="" xmlns:a14="http://schemas.microsoft.com/office/drawing/2010/main" val="0"/>
            </a:ext>
          </a:extLst>
        </a:blip>
        <a:srcRect/>
        <a:stretch>
          <a:fillRect/>
        </a:stretch>
      </xdr:blipFill>
      <xdr:spPr bwMode="auto">
        <a:xfrm>
          <a:off x="1655234" y="12043759"/>
          <a:ext cx="1154641" cy="1024541"/>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5</xdr:col>
      <xdr:colOff>57150</xdr:colOff>
      <xdr:row>32</xdr:row>
      <xdr:rowOff>19049</xdr:rowOff>
    </xdr:from>
    <xdr:to>
      <xdr:col>6</xdr:col>
      <xdr:colOff>666718</xdr:colOff>
      <xdr:row>36</xdr:row>
      <xdr:rowOff>162488</xdr:rowOff>
    </xdr:to>
    <xdr:pic>
      <xdr:nvPicPr>
        <xdr:cNvPr id="18" name="Рисунок 17" descr="Дизельная тепловая пушка FIRMAN F5000-DH"/>
        <xdr:cNvPicPr>
          <a:picLocks noChangeAspect="1" noChangeArrowheads="1"/>
        </xdr:cNvPicPr>
      </xdr:nvPicPr>
      <xdr:blipFill>
        <a:blip xmlns:r="http://schemas.openxmlformats.org/officeDocument/2006/relationships" r:embed="rId12" cstate="print">
          <a:extLst>
            <a:ext uri="{28A0092B-C50C-407E-A947-70E740481C1C}">
              <a14:useLocalDpi xmlns="" xmlns:a14="http://schemas.microsoft.com/office/drawing/2010/main" val="0"/>
            </a:ext>
          </a:extLst>
        </a:blip>
        <a:srcRect/>
        <a:stretch>
          <a:fillRect/>
        </a:stretch>
      </xdr:blipFill>
      <xdr:spPr bwMode="auto">
        <a:xfrm>
          <a:off x="3048000" y="12039599"/>
          <a:ext cx="1428718" cy="1019739"/>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7</xdr:col>
      <xdr:colOff>457201</xdr:colOff>
      <xdr:row>32</xdr:row>
      <xdr:rowOff>47626</xdr:rowOff>
    </xdr:from>
    <xdr:to>
      <xdr:col>9</xdr:col>
      <xdr:colOff>128665</xdr:colOff>
      <xdr:row>36</xdr:row>
      <xdr:rowOff>161925</xdr:rowOff>
    </xdr:to>
    <xdr:pic>
      <xdr:nvPicPr>
        <xdr:cNvPr id="19" name="Рисунок 18" descr="FIRMAN F6000-DH"/>
        <xdr:cNvPicPr>
          <a:picLocks noChangeAspect="1" noChangeArrowheads="1"/>
        </xdr:cNvPicPr>
      </xdr:nvPicPr>
      <xdr:blipFill>
        <a:blip xmlns:r="http://schemas.openxmlformats.org/officeDocument/2006/relationships" r:embed="rId13">
          <a:extLst>
            <a:ext uri="{28A0092B-C50C-407E-A947-70E740481C1C}">
              <a14:useLocalDpi xmlns="" xmlns:a14="http://schemas.microsoft.com/office/drawing/2010/main" val="0"/>
            </a:ext>
          </a:extLst>
        </a:blip>
        <a:srcRect/>
        <a:stretch>
          <a:fillRect/>
        </a:stretch>
      </xdr:blipFill>
      <xdr:spPr bwMode="auto">
        <a:xfrm>
          <a:off x="4724401" y="10344151"/>
          <a:ext cx="1347864" cy="876299"/>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6</xdr:col>
      <xdr:colOff>419099</xdr:colOff>
      <xdr:row>36</xdr:row>
      <xdr:rowOff>19050</xdr:rowOff>
    </xdr:from>
    <xdr:to>
      <xdr:col>7</xdr:col>
      <xdr:colOff>561974</xdr:colOff>
      <xdr:row>37</xdr:row>
      <xdr:rowOff>85881</xdr:rowOff>
    </xdr:to>
    <xdr:pic>
      <xdr:nvPicPr>
        <xdr:cNvPr id="20" name="Рисунок 19" descr="https://www.firman.biz/images/sumec-logo-over.png"/>
        <xdr:cNvPicPr>
          <a:picLocks noChangeAspect="1" noChangeArrowheads="1"/>
        </xdr:cNvPicPr>
      </xdr:nvPicPr>
      <xdr:blipFill>
        <a:blip xmlns:r="http://schemas.openxmlformats.org/officeDocument/2006/relationships" r:embed="rId14" cstate="print">
          <a:extLst>
            <a:ext uri="{28A0092B-C50C-407E-A947-70E740481C1C}">
              <a14:useLocalDpi xmlns="" xmlns:a14="http://schemas.microsoft.com/office/drawing/2010/main" val="0"/>
            </a:ext>
          </a:extLst>
        </a:blip>
        <a:srcRect/>
        <a:stretch>
          <a:fillRect/>
        </a:stretch>
      </xdr:blipFill>
      <xdr:spPr bwMode="auto">
        <a:xfrm>
          <a:off x="4076699" y="11077575"/>
          <a:ext cx="876300" cy="257331"/>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542925</xdr:colOff>
      <xdr:row>32</xdr:row>
      <xdr:rowOff>76200</xdr:rowOff>
    </xdr:from>
    <xdr:to>
      <xdr:col>2</xdr:col>
      <xdr:colOff>247650</xdr:colOff>
      <xdr:row>33</xdr:row>
      <xdr:rowOff>133506</xdr:rowOff>
    </xdr:to>
    <xdr:pic>
      <xdr:nvPicPr>
        <xdr:cNvPr id="21" name="Рисунок 20" descr="https://www.firman.biz/images/sumec-logo-over.png"/>
        <xdr:cNvPicPr>
          <a:picLocks noChangeAspect="1" noChangeArrowheads="1"/>
        </xdr:cNvPicPr>
      </xdr:nvPicPr>
      <xdr:blipFill>
        <a:blip xmlns:r="http://schemas.openxmlformats.org/officeDocument/2006/relationships" r:embed="rId15" cstate="print">
          <a:extLst>
            <a:ext uri="{28A0092B-C50C-407E-A947-70E740481C1C}">
              <a14:useLocalDpi xmlns="" xmlns:a14="http://schemas.microsoft.com/office/drawing/2010/main" val="0"/>
            </a:ext>
          </a:extLst>
        </a:blip>
        <a:srcRect/>
        <a:stretch>
          <a:fillRect/>
        </a:stretch>
      </xdr:blipFill>
      <xdr:spPr bwMode="auto">
        <a:xfrm>
          <a:off x="1123950" y="12096750"/>
          <a:ext cx="561975" cy="276381"/>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58079</xdr:colOff>
      <xdr:row>39</xdr:row>
      <xdr:rowOff>277749</xdr:rowOff>
    </xdr:from>
    <xdr:to>
      <xdr:col>0</xdr:col>
      <xdr:colOff>571500</xdr:colOff>
      <xdr:row>39</xdr:row>
      <xdr:rowOff>279273</xdr:rowOff>
    </xdr:to>
    <xdr:pic>
      <xdr:nvPicPr>
        <xdr:cNvPr id="22" name="Рисунок 21" descr="Белорецк"/>
        <xdr:cNvPicPr>
          <a:picLocks noChangeAspect="1" noChangeArrowheads="1"/>
        </xdr:cNvPicPr>
      </xdr:nvPicPr>
      <xdr:blipFill>
        <a:blip xmlns:r="http://schemas.openxmlformats.org/officeDocument/2006/relationships" r:embed="rId16" cstate="print">
          <a:extLst>
            <a:ext uri="{28A0092B-C50C-407E-A947-70E740481C1C}">
              <a14:useLocalDpi xmlns="" xmlns:a14="http://schemas.microsoft.com/office/drawing/2010/main" val="0"/>
            </a:ext>
          </a:extLst>
        </a:blip>
        <a:srcRect/>
        <a:stretch>
          <a:fillRect/>
        </a:stretch>
      </xdr:blipFill>
      <xdr:spPr bwMode="auto">
        <a:xfrm>
          <a:off x="58079" y="13603224"/>
          <a:ext cx="513421" cy="84201"/>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0</xdr:colOff>
      <xdr:row>48</xdr:row>
      <xdr:rowOff>76200</xdr:rowOff>
    </xdr:from>
    <xdr:to>
      <xdr:col>2</xdr:col>
      <xdr:colOff>542925</xdr:colOff>
      <xdr:row>50</xdr:row>
      <xdr:rowOff>47625</xdr:rowOff>
    </xdr:to>
    <xdr:pic>
      <xdr:nvPicPr>
        <xdr:cNvPr id="23" name="Рисунок 22" descr="Белорецк"/>
        <xdr:cNvPicPr>
          <a:picLocks noChangeAspect="1" noChangeArrowheads="1"/>
        </xdr:cNvPicPr>
      </xdr:nvPicPr>
      <xdr:blipFill>
        <a:blip xmlns:r="http://schemas.openxmlformats.org/officeDocument/2006/relationships" r:embed="rId17">
          <a:extLst>
            <a:ext uri="{28A0092B-C50C-407E-A947-70E740481C1C}">
              <a14:useLocalDpi xmlns="" xmlns:a14="http://schemas.microsoft.com/office/drawing/2010/main" val="0"/>
            </a:ext>
          </a:extLst>
        </a:blip>
        <a:srcRect/>
        <a:stretch>
          <a:fillRect/>
        </a:stretch>
      </xdr:blipFill>
      <xdr:spPr bwMode="auto">
        <a:xfrm>
          <a:off x="0" y="15592425"/>
          <a:ext cx="2381250" cy="39052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847725</xdr:colOff>
      <xdr:row>50</xdr:row>
      <xdr:rowOff>142875</xdr:rowOff>
    </xdr:from>
    <xdr:to>
      <xdr:col>3</xdr:col>
      <xdr:colOff>19050</xdr:colOff>
      <xdr:row>55</xdr:row>
      <xdr:rowOff>28575</xdr:rowOff>
    </xdr:to>
    <xdr:pic>
      <xdr:nvPicPr>
        <xdr:cNvPr id="24" name="Рисунок 23" descr="Картинки по запросу пушки проф тепло"/>
        <xdr:cNvPicPr>
          <a:picLocks noChangeAspect="1" noChangeArrowheads="1"/>
        </xdr:cNvPicPr>
      </xdr:nvPicPr>
      <xdr:blipFill>
        <a:blip xmlns:r="http://schemas.openxmlformats.org/officeDocument/2006/relationships" r:embed="rId18" cstate="print">
          <a:extLst>
            <a:ext uri="{28A0092B-C50C-407E-A947-70E740481C1C}">
              <a14:useLocalDpi xmlns="" xmlns:a14="http://schemas.microsoft.com/office/drawing/2010/main" val="0"/>
            </a:ext>
          </a:extLst>
        </a:blip>
        <a:srcRect t="20690" b="18621"/>
        <a:stretch>
          <a:fillRect/>
        </a:stretch>
      </xdr:blipFill>
      <xdr:spPr bwMode="auto">
        <a:xfrm>
          <a:off x="847725" y="16621125"/>
          <a:ext cx="1562100" cy="8382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4</xdr:col>
      <xdr:colOff>114300</xdr:colOff>
      <xdr:row>49</xdr:row>
      <xdr:rowOff>38100</xdr:rowOff>
    </xdr:from>
    <xdr:to>
      <xdr:col>6</xdr:col>
      <xdr:colOff>419100</xdr:colOff>
      <xdr:row>55</xdr:row>
      <xdr:rowOff>104775</xdr:rowOff>
    </xdr:to>
    <xdr:pic>
      <xdr:nvPicPr>
        <xdr:cNvPr id="25" name="Рисунок 24" descr="Картинки по запросу пушки проф тепло"/>
        <xdr:cNvPicPr>
          <a:picLocks noChangeAspect="1" noChangeArrowheads="1"/>
        </xdr:cNvPicPr>
      </xdr:nvPicPr>
      <xdr:blipFill>
        <a:blip xmlns:r="http://schemas.openxmlformats.org/officeDocument/2006/relationships" r:embed="rId19">
          <a:extLst>
            <a:ext uri="{28A0092B-C50C-407E-A947-70E740481C1C}">
              <a14:useLocalDpi xmlns="" xmlns:a14="http://schemas.microsoft.com/office/drawing/2010/main" val="0"/>
            </a:ext>
          </a:extLst>
        </a:blip>
        <a:srcRect t="11628" b="14535"/>
        <a:stretch>
          <a:fillRect/>
        </a:stretch>
      </xdr:blipFill>
      <xdr:spPr bwMode="auto">
        <a:xfrm>
          <a:off x="3114675" y="16325850"/>
          <a:ext cx="1695450" cy="120967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285750</xdr:colOff>
      <xdr:row>1</xdr:row>
      <xdr:rowOff>228600</xdr:rowOff>
    </xdr:from>
    <xdr:to>
      <xdr:col>9</xdr:col>
      <xdr:colOff>238125</xdr:colOff>
      <xdr:row>2</xdr:row>
      <xdr:rowOff>580</xdr:rowOff>
    </xdr:to>
    <xdr:pic>
      <xdr:nvPicPr>
        <xdr:cNvPr id="26" name="Рисунок 25"/>
        <xdr:cNvPicPr>
          <a:picLocks noChangeAspect="1"/>
        </xdr:cNvPicPr>
      </xdr:nvPicPr>
      <xdr:blipFill>
        <a:blip xmlns:r="http://schemas.openxmlformats.org/officeDocument/2006/relationships" r:embed="rId20" cstate="print">
          <a:extLst>
            <a:ext uri="{28A0092B-C50C-407E-A947-70E740481C1C}">
              <a14:useLocalDpi xmlns="" xmlns:a14="http://schemas.microsoft.com/office/drawing/2010/main"/>
            </a:ext>
          </a:extLst>
        </a:blip>
        <a:stretch>
          <a:fillRect/>
        </a:stretch>
      </xdr:blipFill>
      <xdr:spPr>
        <a:xfrm>
          <a:off x="285750" y="228600"/>
          <a:ext cx="6591300" cy="1657930"/>
        </a:xfrm>
        <a:prstGeom prst="rect">
          <a:avLst/>
        </a:prstGeom>
      </xdr:spPr>
    </xdr:pic>
    <xdr:clientData/>
  </xdr:twoCellAnchor>
  <xdr:twoCellAnchor editAs="oneCell">
    <xdr:from>
      <xdr:col>0</xdr:col>
      <xdr:colOff>561975</xdr:colOff>
      <xdr:row>0</xdr:row>
      <xdr:rowOff>57150</xdr:rowOff>
    </xdr:from>
    <xdr:to>
      <xdr:col>9</xdr:col>
      <xdr:colOff>275411</xdr:colOff>
      <xdr:row>0</xdr:row>
      <xdr:rowOff>1133341</xdr:rowOff>
    </xdr:to>
    <xdr:pic>
      <xdr:nvPicPr>
        <xdr:cNvPr id="27" name="Рисунок 26" descr="Безымянный.png"/>
        <xdr:cNvPicPr>
          <a:picLocks noChangeAspect="1"/>
        </xdr:cNvPicPr>
      </xdr:nvPicPr>
      <xdr:blipFill>
        <a:blip xmlns:r="http://schemas.openxmlformats.org/officeDocument/2006/relationships" r:embed="rId21"/>
        <a:stretch>
          <a:fillRect/>
        </a:stretch>
      </xdr:blipFill>
      <xdr:spPr>
        <a:xfrm>
          <a:off x="561975" y="57150"/>
          <a:ext cx="6514286" cy="1076191"/>
        </a:xfrm>
        <a:prstGeom prst="rect">
          <a:avLst/>
        </a:prstGeom>
      </xdr:spPr>
    </xdr:pic>
    <xdr:clientData/>
  </xdr:twoCellAnchor>
  <xdr:twoCellAnchor editAs="oneCell">
    <xdr:from>
      <xdr:col>2</xdr:col>
      <xdr:colOff>409575</xdr:colOff>
      <xdr:row>26</xdr:row>
      <xdr:rowOff>57150</xdr:rowOff>
    </xdr:from>
    <xdr:to>
      <xdr:col>4</xdr:col>
      <xdr:colOff>745587</xdr:colOff>
      <xdr:row>26</xdr:row>
      <xdr:rowOff>1343385</xdr:rowOff>
    </xdr:to>
    <xdr:pic>
      <xdr:nvPicPr>
        <xdr:cNvPr id="28" name="Рисунок 27" descr="BHDP-30.jpg"/>
        <xdr:cNvPicPr>
          <a:picLocks noChangeAspect="1"/>
        </xdr:cNvPicPr>
      </xdr:nvPicPr>
      <xdr:blipFill>
        <a:blip xmlns:r="http://schemas.openxmlformats.org/officeDocument/2006/relationships" r:embed="rId8" cstate="screen">
          <a:extLst>
            <a:ext uri="{28A0092B-C50C-407E-A947-70E740481C1C}">
              <a14:useLocalDpi xmlns="" xmlns:a14="http://schemas.microsoft.com/office/drawing/2010/main"/>
            </a:ext>
          </a:extLst>
        </a:blip>
        <a:stretch>
          <a:fillRect/>
        </a:stretch>
      </xdr:blipFill>
      <xdr:spPr>
        <a:xfrm>
          <a:off x="1628775" y="7419975"/>
          <a:ext cx="1555212" cy="1286235"/>
        </a:xfrm>
        <a:prstGeom prst="rect">
          <a:avLst/>
        </a:prstGeom>
      </xdr:spPr>
    </xdr:pic>
    <xdr:clientData/>
  </xdr:twoCellAnchor>
  <xdr:twoCellAnchor editAs="oneCell">
    <xdr:from>
      <xdr:col>0</xdr:col>
      <xdr:colOff>76201</xdr:colOff>
      <xdr:row>26</xdr:row>
      <xdr:rowOff>85725</xdr:rowOff>
    </xdr:from>
    <xdr:to>
      <xdr:col>1</xdr:col>
      <xdr:colOff>618449</xdr:colOff>
      <xdr:row>26</xdr:row>
      <xdr:rowOff>1209675</xdr:rowOff>
    </xdr:to>
    <xdr:pic>
      <xdr:nvPicPr>
        <xdr:cNvPr id="29" name="Рисунок 28" descr="BHDP-10.jpg"/>
        <xdr:cNvPicPr>
          <a:picLocks noChangeAspect="1"/>
        </xdr:cNvPicPr>
      </xdr:nvPicPr>
      <xdr:blipFill>
        <a:blip xmlns:r="http://schemas.openxmlformats.org/officeDocument/2006/relationships" r:embed="rId3" cstate="screen">
          <a:extLst>
            <a:ext uri="{28A0092B-C50C-407E-A947-70E740481C1C}">
              <a14:useLocalDpi xmlns="" xmlns:a14="http://schemas.microsoft.com/office/drawing/2010/main"/>
            </a:ext>
          </a:extLst>
        </a:blip>
        <a:stretch>
          <a:fillRect/>
        </a:stretch>
      </xdr:blipFill>
      <xdr:spPr>
        <a:xfrm>
          <a:off x="76201" y="7448550"/>
          <a:ext cx="1475698" cy="1123950"/>
        </a:xfrm>
        <a:prstGeom prst="rect">
          <a:avLst/>
        </a:prstGeom>
      </xdr:spPr>
    </xdr:pic>
    <xdr:clientData/>
  </xdr:twoCellAnchor>
  <xdr:twoCellAnchor editAs="oneCell">
    <xdr:from>
      <xdr:col>0</xdr:col>
      <xdr:colOff>0</xdr:colOff>
      <xdr:row>39</xdr:row>
      <xdr:rowOff>276225</xdr:rowOff>
    </xdr:from>
    <xdr:to>
      <xdr:col>1</xdr:col>
      <xdr:colOff>47318</xdr:colOff>
      <xdr:row>39</xdr:row>
      <xdr:rowOff>542925</xdr:rowOff>
    </xdr:to>
    <xdr:pic>
      <xdr:nvPicPr>
        <xdr:cNvPr id="30" name="Рисунок 29" descr="https://www.firman.biz/images/logo.png"/>
        <xdr:cNvPicPr>
          <a:picLocks noChangeAspect="1" noChangeArrowheads="1"/>
        </xdr:cNvPicPr>
      </xdr:nvPicPr>
      <xdr:blipFill>
        <a:blip xmlns:r="http://schemas.openxmlformats.org/officeDocument/2006/relationships" r:embed="rId10" cstate="print">
          <a:extLst>
            <a:ext uri="{28A0092B-C50C-407E-A947-70E740481C1C}">
              <a14:useLocalDpi xmlns="" xmlns:a14="http://schemas.microsoft.com/office/drawing/2010/main" val="0"/>
            </a:ext>
          </a:extLst>
        </a:blip>
        <a:srcRect/>
        <a:stretch>
          <a:fillRect/>
        </a:stretch>
      </xdr:blipFill>
      <xdr:spPr bwMode="auto">
        <a:xfrm>
          <a:off x="0" y="13573125"/>
          <a:ext cx="980768" cy="2667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657733</xdr:colOff>
      <xdr:row>26</xdr:row>
      <xdr:rowOff>145309</xdr:rowOff>
    </xdr:from>
    <xdr:to>
      <xdr:col>1</xdr:col>
      <xdr:colOff>610708</xdr:colOff>
      <xdr:row>26</xdr:row>
      <xdr:rowOff>159835</xdr:rowOff>
    </xdr:to>
    <xdr:pic>
      <xdr:nvPicPr>
        <xdr:cNvPr id="2" name="Рисунок 1"/>
        <xdr:cNvPicPr>
          <a:picLocks noChangeAspect="1"/>
        </xdr:cNvPicPr>
      </xdr:nvPicPr>
      <xdr:blipFill>
        <a:blip xmlns:r="http://schemas.openxmlformats.org/officeDocument/2006/relationships" r:embed="rId1" cstate="screen">
          <a:extLst>
            <a:ext uri="{28A0092B-C50C-407E-A947-70E740481C1C}">
              <a14:useLocalDpi xmlns="" xmlns:a14="http://schemas.microsoft.com/office/drawing/2010/main"/>
            </a:ext>
          </a:extLst>
        </a:blip>
        <a:stretch>
          <a:fillRect/>
        </a:stretch>
      </xdr:blipFill>
      <xdr:spPr>
        <a:xfrm rot="21282500">
          <a:off x="657733" y="6469909"/>
          <a:ext cx="1267425" cy="824151"/>
        </a:xfrm>
        <a:prstGeom prst="rect">
          <a:avLst/>
        </a:prstGeom>
      </xdr:spPr>
    </xdr:pic>
    <xdr:clientData/>
  </xdr:twoCellAnchor>
  <xdr:twoCellAnchor editAs="oneCell">
    <xdr:from>
      <xdr:col>2</xdr:col>
      <xdr:colOff>1006552</xdr:colOff>
      <xdr:row>26</xdr:row>
      <xdr:rowOff>246110</xdr:rowOff>
    </xdr:from>
    <xdr:to>
      <xdr:col>2</xdr:col>
      <xdr:colOff>1006856</xdr:colOff>
      <xdr:row>26</xdr:row>
      <xdr:rowOff>251843</xdr:rowOff>
    </xdr:to>
    <xdr:pic>
      <xdr:nvPicPr>
        <xdr:cNvPr id="3" name="Рисунок 30" descr="BIH-T-2.0.jpg"/>
        <xdr:cNvPicPr>
          <a:picLocks noChangeAspect="1"/>
        </xdr:cNvPicPr>
      </xdr:nvPicPr>
      <xdr:blipFill>
        <a:blip xmlns:r="http://schemas.openxmlformats.org/officeDocument/2006/relationships" r:embed="rId2" cstate="screen">
          <a:extLst>
            <a:ext uri="{28A0092B-C50C-407E-A947-70E740481C1C}">
              <a14:useLocalDpi xmlns="" xmlns:a14="http://schemas.microsoft.com/office/drawing/2010/main"/>
            </a:ext>
          </a:extLst>
        </a:blip>
        <a:srcRect/>
        <a:stretch>
          <a:fillRect/>
        </a:stretch>
      </xdr:blipFill>
      <xdr:spPr bwMode="auto">
        <a:xfrm rot="-411816">
          <a:off x="2435302" y="6570710"/>
          <a:ext cx="1133171" cy="691533"/>
        </a:xfrm>
        <a:prstGeom prst="rect">
          <a:avLst/>
        </a:prstGeom>
        <a:noFill/>
        <a:ln w="9525">
          <a:noFill/>
          <a:miter lim="800000"/>
          <a:headEnd/>
          <a:tailEnd/>
        </a:ln>
      </xdr:spPr>
    </xdr:pic>
    <xdr:clientData/>
  </xdr:twoCellAnchor>
  <xdr:twoCellAnchor>
    <xdr:from>
      <xdr:col>0</xdr:col>
      <xdr:colOff>28575</xdr:colOff>
      <xdr:row>26</xdr:row>
      <xdr:rowOff>1018349</xdr:rowOff>
    </xdr:from>
    <xdr:to>
      <xdr:col>2</xdr:col>
      <xdr:colOff>28575</xdr:colOff>
      <xdr:row>26</xdr:row>
      <xdr:rowOff>1447800</xdr:rowOff>
    </xdr:to>
    <xdr:sp macro="" textlink="">
      <xdr:nvSpPr>
        <xdr:cNvPr id="4" name="TextBox 3"/>
        <xdr:cNvSpPr txBox="1"/>
      </xdr:nvSpPr>
      <xdr:spPr>
        <a:xfrm>
          <a:off x="28575" y="7342949"/>
          <a:ext cx="1428750" cy="4008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ru-RU" sz="900" b="1">
              <a:latin typeface="Arial" pitchFamily="34" charset="0"/>
              <a:cs typeface="Arial" pitchFamily="34" charset="0"/>
            </a:rPr>
            <a:t>Серии </a:t>
          </a:r>
          <a:r>
            <a:rPr lang="en-US" sz="900" b="1">
              <a:latin typeface="Arial" pitchFamily="34" charset="0"/>
              <a:cs typeface="Arial" pitchFamily="34" charset="0"/>
            </a:rPr>
            <a:t>BIH</a:t>
          </a:r>
          <a:r>
            <a:rPr lang="ru-RU" sz="900" b="1">
              <a:latin typeface="Arial" pitchFamily="34" charset="0"/>
              <a:cs typeface="Arial" pitchFamily="34" charset="0"/>
            </a:rPr>
            <a:t>-</a:t>
          </a:r>
          <a:r>
            <a:rPr lang="en-US" sz="900" b="1">
              <a:solidFill>
                <a:sysClr val="windowText" lastClr="000000"/>
              </a:solidFill>
              <a:latin typeface="Arial" pitchFamily="34" charset="0"/>
              <a:cs typeface="Arial" pitchFamily="34" charset="0"/>
            </a:rPr>
            <a:t>AP3 /</a:t>
          </a:r>
          <a:r>
            <a:rPr lang="en-US" sz="900" b="1" baseline="0">
              <a:solidFill>
                <a:sysClr val="windowText" lastClr="000000"/>
              </a:solidFill>
              <a:latin typeface="Arial" pitchFamily="34" charset="0"/>
              <a:cs typeface="Arial" pitchFamily="34" charset="0"/>
            </a:rPr>
            <a:t> </a:t>
          </a:r>
        </a:p>
        <a:p>
          <a:r>
            <a:rPr lang="en-US" sz="900" b="1" baseline="0">
              <a:solidFill>
                <a:sysClr val="windowText" lastClr="000000"/>
              </a:solidFill>
              <a:latin typeface="Arial" pitchFamily="34" charset="0"/>
              <a:cs typeface="Arial" pitchFamily="34" charset="0"/>
            </a:rPr>
            <a:t>AP2</a:t>
          </a:r>
          <a:r>
            <a:rPr lang="ru-RU" sz="900" b="1" baseline="0">
              <a:solidFill>
                <a:sysClr val="windowText" lastClr="000000"/>
              </a:solidFill>
              <a:latin typeface="Arial" pitchFamily="34" charset="0"/>
              <a:cs typeface="Arial" pitchFamily="34" charset="0"/>
            </a:rPr>
            <a:t>, </a:t>
          </a:r>
          <a:r>
            <a:rPr lang="en-US" sz="900" b="1" baseline="0">
              <a:solidFill>
                <a:sysClr val="windowText" lastClr="000000"/>
              </a:solidFill>
              <a:latin typeface="Arial" pitchFamily="34" charset="0"/>
              <a:cs typeface="Arial" pitchFamily="34" charset="0"/>
            </a:rPr>
            <a:t>APL</a:t>
          </a:r>
          <a:r>
            <a:rPr lang="ru-RU" sz="900" b="1" baseline="0">
              <a:solidFill>
                <a:sysClr val="windowText" lastClr="000000"/>
              </a:solidFill>
              <a:latin typeface="Arial" pitchFamily="34" charset="0"/>
              <a:cs typeface="Arial" pitchFamily="34" charset="0"/>
            </a:rPr>
            <a:t>, </a:t>
          </a:r>
          <a:r>
            <a:rPr lang="en-US" sz="900" b="1" baseline="0">
              <a:solidFill>
                <a:sysClr val="windowText" lastClr="000000"/>
              </a:solidFill>
              <a:latin typeface="Arial" pitchFamily="34" charset="0"/>
              <a:cs typeface="Arial" pitchFamily="34" charset="0"/>
            </a:rPr>
            <a:t>AP4</a:t>
          </a:r>
        </a:p>
      </xdr:txBody>
    </xdr:sp>
    <xdr:clientData/>
  </xdr:twoCellAnchor>
  <xdr:twoCellAnchor>
    <xdr:from>
      <xdr:col>2</xdr:col>
      <xdr:colOff>141015</xdr:colOff>
      <xdr:row>26</xdr:row>
      <xdr:rowOff>1151699</xdr:rowOff>
    </xdr:from>
    <xdr:to>
      <xdr:col>2</xdr:col>
      <xdr:colOff>1219201</xdr:colOff>
      <xdr:row>26</xdr:row>
      <xdr:rowOff>1362075</xdr:rowOff>
    </xdr:to>
    <xdr:sp macro="" textlink="">
      <xdr:nvSpPr>
        <xdr:cNvPr id="5" name="TextBox 4"/>
        <xdr:cNvSpPr txBox="1"/>
      </xdr:nvSpPr>
      <xdr:spPr>
        <a:xfrm>
          <a:off x="1569765" y="7476299"/>
          <a:ext cx="1078186" cy="210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ru-RU" sz="900" b="1">
              <a:latin typeface="Arial" pitchFamily="34" charset="0"/>
              <a:cs typeface="Arial" pitchFamily="34" charset="0"/>
            </a:rPr>
            <a:t>Серия </a:t>
          </a:r>
          <a:r>
            <a:rPr lang="en-US" sz="900" b="1">
              <a:latin typeface="Arial" pitchFamily="34" charset="0"/>
              <a:cs typeface="Arial" pitchFamily="34" charset="0"/>
            </a:rPr>
            <a:t>BIH</a:t>
          </a:r>
          <a:r>
            <a:rPr lang="ru-RU" sz="900" b="1">
              <a:latin typeface="Arial" pitchFamily="34" charset="0"/>
              <a:cs typeface="Arial" pitchFamily="34" charset="0"/>
            </a:rPr>
            <a:t>-</a:t>
          </a:r>
          <a:r>
            <a:rPr lang="en-US" sz="900" b="1">
              <a:latin typeface="Arial" pitchFamily="34" charset="0"/>
              <a:cs typeface="Arial" pitchFamily="34" charset="0"/>
            </a:rPr>
            <a:t>T</a:t>
          </a:r>
          <a:endParaRPr lang="ru-RU" sz="900" b="1">
            <a:latin typeface="Arial" pitchFamily="34" charset="0"/>
            <a:cs typeface="Arial" pitchFamily="34" charset="0"/>
          </a:endParaRPr>
        </a:p>
      </xdr:txBody>
    </xdr:sp>
    <xdr:clientData/>
  </xdr:twoCellAnchor>
  <xdr:twoCellAnchor>
    <xdr:from>
      <xdr:col>5</xdr:col>
      <xdr:colOff>371475</xdr:colOff>
      <xdr:row>26</xdr:row>
      <xdr:rowOff>476250</xdr:rowOff>
    </xdr:from>
    <xdr:to>
      <xdr:col>6</xdr:col>
      <xdr:colOff>114300</xdr:colOff>
      <xdr:row>26</xdr:row>
      <xdr:rowOff>666750</xdr:rowOff>
    </xdr:to>
    <xdr:sp macro="" textlink="">
      <xdr:nvSpPr>
        <xdr:cNvPr id="6" name="TextBox 5"/>
        <xdr:cNvSpPr txBox="1"/>
      </xdr:nvSpPr>
      <xdr:spPr>
        <a:xfrm>
          <a:off x="5286375" y="6800850"/>
          <a:ext cx="1000125"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ru-RU" sz="900" b="1">
              <a:latin typeface="Arial" pitchFamily="34" charset="0"/>
              <a:cs typeface="Arial" pitchFamily="34" charset="0"/>
            </a:rPr>
            <a:t>Серия </a:t>
          </a:r>
          <a:r>
            <a:rPr lang="en-US" sz="900" b="1">
              <a:latin typeface="Arial" pitchFamily="34" charset="0"/>
              <a:cs typeface="Arial" pitchFamily="34" charset="0"/>
            </a:rPr>
            <a:t>BIH</a:t>
          </a:r>
          <a:r>
            <a:rPr lang="ru-RU" sz="900" b="1">
              <a:latin typeface="Arial" pitchFamily="34" charset="0"/>
              <a:cs typeface="Arial" pitchFamily="34" charset="0"/>
            </a:rPr>
            <a:t>-</a:t>
          </a:r>
          <a:r>
            <a:rPr lang="en-US" sz="900" b="1">
              <a:latin typeface="Arial" pitchFamily="34" charset="0"/>
              <a:cs typeface="Arial" pitchFamily="34" charset="0"/>
            </a:rPr>
            <a:t>L</a:t>
          </a:r>
          <a:endParaRPr lang="ru-RU" sz="900" b="1">
            <a:latin typeface="Arial" pitchFamily="34" charset="0"/>
            <a:cs typeface="Arial" pitchFamily="34" charset="0"/>
          </a:endParaRPr>
        </a:p>
      </xdr:txBody>
    </xdr:sp>
    <xdr:clientData/>
  </xdr:twoCellAnchor>
  <xdr:twoCellAnchor editAs="oneCell">
    <xdr:from>
      <xdr:col>2</xdr:col>
      <xdr:colOff>1152525</xdr:colOff>
      <xdr:row>26</xdr:row>
      <xdr:rowOff>90161</xdr:rowOff>
    </xdr:from>
    <xdr:to>
      <xdr:col>2</xdr:col>
      <xdr:colOff>2228850</xdr:colOff>
      <xdr:row>26</xdr:row>
      <xdr:rowOff>1090302</xdr:rowOff>
    </xdr:to>
    <xdr:pic>
      <xdr:nvPicPr>
        <xdr:cNvPr id="7" name="Рисунок 35" descr="BIH-S.jpg"/>
        <xdr:cNvPicPr>
          <a:picLocks noChangeAspect="1"/>
        </xdr:cNvPicPr>
      </xdr:nvPicPr>
      <xdr:blipFill>
        <a:blip xmlns:r="http://schemas.openxmlformats.org/officeDocument/2006/relationships" r:embed="rId3" cstate="screen">
          <a:extLst>
            <a:ext uri="{28A0092B-C50C-407E-A947-70E740481C1C}">
              <a14:useLocalDpi xmlns="" xmlns:a14="http://schemas.microsoft.com/office/drawing/2010/main"/>
            </a:ext>
          </a:extLst>
        </a:blip>
        <a:srcRect/>
        <a:stretch>
          <a:fillRect/>
        </a:stretch>
      </xdr:blipFill>
      <xdr:spPr bwMode="auto">
        <a:xfrm>
          <a:off x="3019425" y="5948036"/>
          <a:ext cx="1076325" cy="1000141"/>
        </a:xfrm>
        <a:prstGeom prst="rect">
          <a:avLst/>
        </a:prstGeom>
        <a:noFill/>
        <a:ln w="9525">
          <a:noFill/>
          <a:miter lim="800000"/>
          <a:headEnd/>
          <a:tailEnd/>
        </a:ln>
      </xdr:spPr>
    </xdr:pic>
    <xdr:clientData/>
  </xdr:twoCellAnchor>
  <xdr:twoCellAnchor editAs="oneCell">
    <xdr:from>
      <xdr:col>2</xdr:col>
      <xdr:colOff>112864</xdr:colOff>
      <xdr:row>26</xdr:row>
      <xdr:rowOff>40021</xdr:rowOff>
    </xdr:from>
    <xdr:to>
      <xdr:col>2</xdr:col>
      <xdr:colOff>1020199</xdr:colOff>
      <xdr:row>26</xdr:row>
      <xdr:rowOff>1079859</xdr:rowOff>
    </xdr:to>
    <xdr:pic>
      <xdr:nvPicPr>
        <xdr:cNvPr id="8" name="Рисунок 37" descr="BIH-T-6.0.png"/>
        <xdr:cNvPicPr>
          <a:picLocks noChangeAspect="1"/>
        </xdr:cNvPicPr>
      </xdr:nvPicPr>
      <xdr:blipFill>
        <a:blip xmlns:r="http://schemas.openxmlformats.org/officeDocument/2006/relationships" r:embed="rId4" cstate="screen">
          <a:extLst>
            <a:ext uri="{28A0092B-C50C-407E-A947-70E740481C1C}">
              <a14:useLocalDpi xmlns="" xmlns:a14="http://schemas.microsoft.com/office/drawing/2010/main"/>
            </a:ext>
          </a:extLst>
        </a:blip>
        <a:srcRect/>
        <a:stretch>
          <a:fillRect/>
        </a:stretch>
      </xdr:blipFill>
      <xdr:spPr bwMode="auto">
        <a:xfrm rot="570415">
          <a:off x="1979764" y="5897896"/>
          <a:ext cx="907335" cy="1039838"/>
        </a:xfrm>
        <a:prstGeom prst="rect">
          <a:avLst/>
        </a:prstGeom>
        <a:noFill/>
        <a:ln w="9525">
          <a:noFill/>
          <a:miter lim="800000"/>
          <a:headEnd/>
          <a:tailEnd/>
        </a:ln>
      </xdr:spPr>
    </xdr:pic>
    <xdr:clientData/>
  </xdr:twoCellAnchor>
  <xdr:twoCellAnchor>
    <xdr:from>
      <xdr:col>2</xdr:col>
      <xdr:colOff>1447800</xdr:colOff>
      <xdr:row>26</xdr:row>
      <xdr:rowOff>1113983</xdr:rowOff>
    </xdr:from>
    <xdr:to>
      <xdr:col>2</xdr:col>
      <xdr:colOff>2638425</xdr:colOff>
      <xdr:row>26</xdr:row>
      <xdr:rowOff>1371600</xdr:rowOff>
    </xdr:to>
    <xdr:sp macro="" textlink="">
      <xdr:nvSpPr>
        <xdr:cNvPr id="9" name="TextBox 8"/>
        <xdr:cNvSpPr txBox="1"/>
      </xdr:nvSpPr>
      <xdr:spPr>
        <a:xfrm>
          <a:off x="2876550" y="7438583"/>
          <a:ext cx="1190625" cy="2576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ru-RU" sz="900" b="1">
              <a:latin typeface="Arial" pitchFamily="34" charset="0"/>
              <a:cs typeface="Arial" pitchFamily="34" charset="0"/>
            </a:rPr>
            <a:t>Серия </a:t>
          </a:r>
          <a:r>
            <a:rPr lang="en-US" sz="900" b="1">
              <a:latin typeface="Arial" pitchFamily="34" charset="0"/>
              <a:cs typeface="Arial" pitchFamily="34" charset="0"/>
            </a:rPr>
            <a:t>BIH</a:t>
          </a:r>
          <a:r>
            <a:rPr lang="ru-RU" sz="900" b="1">
              <a:latin typeface="Arial" pitchFamily="34" charset="0"/>
              <a:cs typeface="Arial" pitchFamily="34" charset="0"/>
            </a:rPr>
            <a:t>-</a:t>
          </a:r>
          <a:r>
            <a:rPr lang="en-US" sz="900" b="1">
              <a:latin typeface="Arial" pitchFamily="34" charset="0"/>
              <a:cs typeface="Arial" pitchFamily="34" charset="0"/>
            </a:rPr>
            <a:t>S</a:t>
          </a:r>
          <a:endParaRPr lang="ru-RU" sz="900" b="1">
            <a:latin typeface="Arial" pitchFamily="34" charset="0"/>
            <a:cs typeface="Arial" pitchFamily="34" charset="0"/>
          </a:endParaRPr>
        </a:p>
      </xdr:txBody>
    </xdr:sp>
    <xdr:clientData/>
  </xdr:twoCellAnchor>
  <xdr:twoCellAnchor>
    <xdr:from>
      <xdr:col>6</xdr:col>
      <xdr:colOff>0</xdr:colOff>
      <xdr:row>26</xdr:row>
      <xdr:rowOff>164531</xdr:rowOff>
    </xdr:from>
    <xdr:to>
      <xdr:col>6</xdr:col>
      <xdr:colOff>359963</xdr:colOff>
      <xdr:row>27</xdr:row>
      <xdr:rowOff>172</xdr:rowOff>
    </xdr:to>
    <xdr:pic>
      <xdr:nvPicPr>
        <xdr:cNvPr id="10" name="Рисунок 9"/>
        <xdr:cNvPicPr>
          <a:picLocks noChangeAspect="1"/>
        </xdr:cNvPicPr>
      </xdr:nvPicPr>
      <xdr:blipFill>
        <a:blip xmlns:r="http://schemas.openxmlformats.org/officeDocument/2006/relationships" r:embed="rId5" cstate="screen">
          <a:extLst>
            <a:ext uri="{28A0092B-C50C-407E-A947-70E740481C1C}">
              <a14:useLocalDpi xmlns="" xmlns:a14="http://schemas.microsoft.com/office/drawing/2010/main"/>
            </a:ext>
          </a:extLst>
        </a:blip>
        <a:stretch>
          <a:fillRect/>
        </a:stretch>
      </xdr:blipFill>
      <xdr:spPr>
        <a:xfrm>
          <a:off x="5935312" y="6489131"/>
          <a:ext cx="596851" cy="1254866"/>
        </a:xfrm>
        <a:prstGeom prst="rect">
          <a:avLst/>
        </a:prstGeom>
      </xdr:spPr>
    </xdr:pic>
    <xdr:clientData/>
  </xdr:twoCellAnchor>
  <xdr:twoCellAnchor>
    <xdr:from>
      <xdr:col>6</xdr:col>
      <xdr:colOff>0</xdr:colOff>
      <xdr:row>26</xdr:row>
      <xdr:rowOff>57150</xdr:rowOff>
    </xdr:from>
    <xdr:to>
      <xdr:col>6</xdr:col>
      <xdr:colOff>409575</xdr:colOff>
      <xdr:row>26</xdr:row>
      <xdr:rowOff>394874</xdr:rowOff>
    </xdr:to>
    <xdr:pic>
      <xdr:nvPicPr>
        <xdr:cNvPr id="11" name="Рисунок 10"/>
        <xdr:cNvPicPr>
          <a:picLocks noChangeAspect="1"/>
        </xdr:cNvPicPr>
      </xdr:nvPicPr>
      <xdr:blipFill rotWithShape="1">
        <a:blip xmlns:r="http://schemas.openxmlformats.org/officeDocument/2006/relationships" r:embed="rId6" cstate="screen">
          <a:extLst>
            <a:ext uri="{28A0092B-C50C-407E-A947-70E740481C1C}">
              <a14:useLocalDpi xmlns="" xmlns:a14="http://schemas.microsoft.com/office/drawing/2010/main"/>
            </a:ext>
          </a:extLst>
        </a:blip>
        <a:srcRect t="14473"/>
        <a:stretch/>
      </xdr:blipFill>
      <xdr:spPr>
        <a:xfrm>
          <a:off x="5915025" y="6381750"/>
          <a:ext cx="666750" cy="337724"/>
        </a:xfrm>
        <a:prstGeom prst="rect">
          <a:avLst/>
        </a:prstGeom>
      </xdr:spPr>
    </xdr:pic>
    <xdr:clientData/>
  </xdr:twoCellAnchor>
  <xdr:twoCellAnchor editAs="oneCell">
    <xdr:from>
      <xdr:col>4</xdr:col>
      <xdr:colOff>161924</xdr:colOff>
      <xdr:row>26</xdr:row>
      <xdr:rowOff>95250</xdr:rowOff>
    </xdr:from>
    <xdr:to>
      <xdr:col>5</xdr:col>
      <xdr:colOff>991149</xdr:colOff>
      <xdr:row>26</xdr:row>
      <xdr:rowOff>676275</xdr:rowOff>
    </xdr:to>
    <xdr:pic>
      <xdr:nvPicPr>
        <xdr:cNvPr id="12" name="Рисунок 11"/>
        <xdr:cNvPicPr>
          <a:picLocks noChangeAspect="1"/>
        </xdr:cNvPicPr>
      </xdr:nvPicPr>
      <xdr:blipFill rotWithShape="1">
        <a:blip xmlns:r="http://schemas.openxmlformats.org/officeDocument/2006/relationships" r:embed="rId7" cstate="screen">
          <a:extLst>
            <a:ext uri="{28A0092B-C50C-407E-A947-70E740481C1C}">
              <a14:useLocalDpi xmlns="" xmlns:a14="http://schemas.microsoft.com/office/drawing/2010/main"/>
            </a:ext>
          </a:extLst>
        </a:blip>
        <a:srcRect t="22862"/>
        <a:stretch/>
      </xdr:blipFill>
      <xdr:spPr>
        <a:xfrm>
          <a:off x="4981574" y="5953125"/>
          <a:ext cx="1438825" cy="581025"/>
        </a:xfrm>
        <a:prstGeom prst="rect">
          <a:avLst/>
        </a:prstGeom>
      </xdr:spPr>
    </xdr:pic>
    <xdr:clientData/>
  </xdr:twoCellAnchor>
  <xdr:twoCellAnchor editAs="oneCell">
    <xdr:from>
      <xdr:col>0</xdr:col>
      <xdr:colOff>152400</xdr:colOff>
      <xdr:row>26</xdr:row>
      <xdr:rowOff>66675</xdr:rowOff>
    </xdr:from>
    <xdr:to>
      <xdr:col>0</xdr:col>
      <xdr:colOff>715718</xdr:colOff>
      <xdr:row>26</xdr:row>
      <xdr:rowOff>1000125</xdr:rowOff>
    </xdr:to>
    <xdr:pic>
      <xdr:nvPicPr>
        <xdr:cNvPr id="13" name="Рисунок 12"/>
        <xdr:cNvPicPr>
          <a:picLocks noChangeAspect="1"/>
        </xdr:cNvPicPr>
      </xdr:nvPicPr>
      <xdr:blipFill>
        <a:blip xmlns:r="http://schemas.openxmlformats.org/officeDocument/2006/relationships" r:embed="rId8" cstate="screen">
          <a:extLst>
            <a:ext uri="{28A0092B-C50C-407E-A947-70E740481C1C}">
              <a14:useLocalDpi xmlns="" xmlns:a14="http://schemas.microsoft.com/office/drawing/2010/main"/>
            </a:ext>
          </a:extLst>
        </a:blip>
        <a:stretch>
          <a:fillRect/>
        </a:stretch>
      </xdr:blipFill>
      <xdr:spPr>
        <a:xfrm>
          <a:off x="152400" y="5924550"/>
          <a:ext cx="563318" cy="933450"/>
        </a:xfrm>
        <a:prstGeom prst="rect">
          <a:avLst/>
        </a:prstGeom>
      </xdr:spPr>
    </xdr:pic>
    <xdr:clientData/>
  </xdr:twoCellAnchor>
  <xdr:twoCellAnchor editAs="oneCell">
    <xdr:from>
      <xdr:col>0</xdr:col>
      <xdr:colOff>956134</xdr:colOff>
      <xdr:row>26</xdr:row>
      <xdr:rowOff>2420</xdr:rowOff>
    </xdr:from>
    <xdr:to>
      <xdr:col>2</xdr:col>
      <xdr:colOff>365062</xdr:colOff>
      <xdr:row>26</xdr:row>
      <xdr:rowOff>1061072</xdr:rowOff>
    </xdr:to>
    <xdr:pic>
      <xdr:nvPicPr>
        <xdr:cNvPr id="14" name="Picture 3" descr="E:\Электрические ИК фото\BIH-AP3-1 без тени.png"/>
        <xdr:cNvPicPr>
          <a:picLocks noChangeAspect="1" noChangeArrowheads="1"/>
        </xdr:cNvPicPr>
      </xdr:nvPicPr>
      <xdr:blipFill rotWithShape="1">
        <a:blip xmlns:r="http://schemas.openxmlformats.org/officeDocument/2006/relationships" r:embed="rId9" cstate="screen">
          <a:extLst>
            <a:ext uri="{28A0092B-C50C-407E-A947-70E740481C1C}">
              <a14:useLocalDpi xmlns="" xmlns:a14="http://schemas.microsoft.com/office/drawing/2010/main"/>
            </a:ext>
          </a:extLst>
        </a:blip>
        <a:srcRect/>
        <a:stretch/>
      </xdr:blipFill>
      <xdr:spPr bwMode="auto">
        <a:xfrm rot="21188014">
          <a:off x="956134" y="5860295"/>
          <a:ext cx="1275828" cy="1058652"/>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4</xdr:col>
      <xdr:colOff>238126</xdr:colOff>
      <xdr:row>26</xdr:row>
      <xdr:rowOff>723899</xdr:rowOff>
    </xdr:from>
    <xdr:to>
      <xdr:col>5</xdr:col>
      <xdr:colOff>685890</xdr:colOff>
      <xdr:row>26</xdr:row>
      <xdr:rowOff>724549</xdr:rowOff>
    </xdr:to>
    <xdr:pic>
      <xdr:nvPicPr>
        <xdr:cNvPr id="15" name="Рисунок 14"/>
        <xdr:cNvPicPr>
          <a:picLocks noChangeAspect="1"/>
        </xdr:cNvPicPr>
      </xdr:nvPicPr>
      <xdr:blipFill>
        <a:blip xmlns:r="http://schemas.openxmlformats.org/officeDocument/2006/relationships" r:embed="rId10" cstate="screen">
          <a:extLst>
            <a:ext uri="{28A0092B-C50C-407E-A947-70E740481C1C}">
              <a14:useLocalDpi xmlns="" xmlns:a14="http://schemas.microsoft.com/office/drawing/2010/main"/>
            </a:ext>
          </a:extLst>
        </a:blip>
        <a:stretch>
          <a:fillRect/>
        </a:stretch>
      </xdr:blipFill>
      <xdr:spPr>
        <a:xfrm>
          <a:off x="4848226" y="7048499"/>
          <a:ext cx="866864" cy="389875"/>
        </a:xfrm>
        <a:prstGeom prst="rect">
          <a:avLst/>
        </a:prstGeom>
      </xdr:spPr>
    </xdr:pic>
    <xdr:clientData/>
  </xdr:twoCellAnchor>
  <xdr:twoCellAnchor>
    <xdr:from>
      <xdr:col>4</xdr:col>
      <xdr:colOff>161924</xdr:colOff>
      <xdr:row>26</xdr:row>
      <xdr:rowOff>1123950</xdr:rowOff>
    </xdr:from>
    <xdr:to>
      <xdr:col>6</xdr:col>
      <xdr:colOff>0</xdr:colOff>
      <xdr:row>26</xdr:row>
      <xdr:rowOff>1323975</xdr:rowOff>
    </xdr:to>
    <xdr:sp macro="" textlink="">
      <xdr:nvSpPr>
        <xdr:cNvPr id="16" name="TextBox 15"/>
        <xdr:cNvSpPr txBox="1"/>
      </xdr:nvSpPr>
      <xdr:spPr>
        <a:xfrm>
          <a:off x="4772024" y="7448550"/>
          <a:ext cx="1152526"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ru-RU" sz="900" b="1">
              <a:latin typeface="Arial" pitchFamily="34" charset="0"/>
              <a:cs typeface="Arial" pitchFamily="34" charset="0"/>
            </a:rPr>
            <a:t>Серия </a:t>
          </a:r>
          <a:r>
            <a:rPr lang="en-US" sz="900" b="1">
              <a:latin typeface="Arial" pitchFamily="34" charset="0"/>
              <a:cs typeface="Arial" pitchFamily="34" charset="0"/>
            </a:rPr>
            <a:t>BIH</a:t>
          </a:r>
          <a:r>
            <a:rPr lang="ru-RU" sz="900" b="1">
              <a:latin typeface="Arial" pitchFamily="34" charset="0"/>
              <a:cs typeface="Arial" pitchFamily="34" charset="0"/>
            </a:rPr>
            <a:t>-</a:t>
          </a:r>
          <a:r>
            <a:rPr lang="en-US" sz="900" b="1">
              <a:latin typeface="Arial" pitchFamily="34" charset="0"/>
              <a:cs typeface="Arial" pitchFamily="34" charset="0"/>
            </a:rPr>
            <a:t>LW</a:t>
          </a:r>
          <a:endParaRPr lang="ru-RU" sz="900" b="1">
            <a:latin typeface="Arial" pitchFamily="34" charset="0"/>
            <a:cs typeface="Arial" pitchFamily="34" charset="0"/>
          </a:endParaRPr>
        </a:p>
      </xdr:txBody>
    </xdr:sp>
    <xdr:clientData/>
  </xdr:twoCellAnchor>
  <xdr:twoCellAnchor editAs="oneCell">
    <xdr:from>
      <xdr:col>3</xdr:col>
      <xdr:colOff>104775</xdr:colOff>
      <xdr:row>26</xdr:row>
      <xdr:rowOff>523874</xdr:rowOff>
    </xdr:from>
    <xdr:to>
      <xdr:col>4</xdr:col>
      <xdr:colOff>69437</xdr:colOff>
      <xdr:row>26</xdr:row>
      <xdr:rowOff>1019175</xdr:rowOff>
    </xdr:to>
    <xdr:pic>
      <xdr:nvPicPr>
        <xdr:cNvPr id="17" name="Рисунок 20"/>
        <xdr:cNvPicPr>
          <a:picLocks noChangeAspect="1"/>
        </xdr:cNvPicPr>
      </xdr:nvPicPr>
      <xdr:blipFill>
        <a:blip xmlns:r="http://schemas.openxmlformats.org/officeDocument/2006/relationships" r:embed="rId11" cstate="print">
          <a:extLst>
            <a:ext uri="{28A0092B-C50C-407E-A947-70E740481C1C}">
              <a14:useLocalDpi xmlns="" xmlns:a14="http://schemas.microsoft.com/office/drawing/2010/main" val="0"/>
            </a:ext>
          </a:extLst>
        </a:blip>
        <a:stretch>
          <a:fillRect/>
        </a:stretch>
      </xdr:blipFill>
      <xdr:spPr bwMode="auto">
        <a:xfrm>
          <a:off x="4314825" y="6381749"/>
          <a:ext cx="574262" cy="49530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485775</xdr:colOff>
      <xdr:row>0</xdr:row>
      <xdr:rowOff>123825</xdr:rowOff>
    </xdr:from>
    <xdr:to>
      <xdr:col>6</xdr:col>
      <xdr:colOff>142061</xdr:colOff>
      <xdr:row>0</xdr:row>
      <xdr:rowOff>1200016</xdr:rowOff>
    </xdr:to>
    <xdr:pic>
      <xdr:nvPicPr>
        <xdr:cNvPr id="20" name="Рисунок 19" descr="Безымянный.png"/>
        <xdr:cNvPicPr>
          <a:picLocks noChangeAspect="1"/>
        </xdr:cNvPicPr>
      </xdr:nvPicPr>
      <xdr:blipFill>
        <a:blip xmlns:r="http://schemas.openxmlformats.org/officeDocument/2006/relationships" r:embed="rId12"/>
        <a:stretch>
          <a:fillRect/>
        </a:stretch>
      </xdr:blipFill>
      <xdr:spPr>
        <a:xfrm>
          <a:off x="485775" y="123825"/>
          <a:ext cx="6514286" cy="107619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390525</xdr:colOff>
      <xdr:row>6</xdr:row>
      <xdr:rowOff>238126</xdr:rowOff>
    </xdr:from>
    <xdr:to>
      <xdr:col>3</xdr:col>
      <xdr:colOff>514350</xdr:colOff>
      <xdr:row>6</xdr:row>
      <xdr:rowOff>933450</xdr:rowOff>
    </xdr:to>
    <xdr:pic>
      <xdr:nvPicPr>
        <xdr:cNvPr id="2" name="Picture 7"/>
        <xdr:cNvPicPr>
          <a:picLocks noChangeAspect="1" noChangeArrowheads="1"/>
        </xdr:cNvPicPr>
      </xdr:nvPicPr>
      <xdr:blipFill>
        <a:blip xmlns:r="http://schemas.openxmlformats.org/officeDocument/2006/relationships" r:embed="rId1" cstate="screen">
          <a:clrChange>
            <a:clrFrom>
              <a:srgbClr val="FFFFFF"/>
            </a:clrFrom>
            <a:clrTo>
              <a:srgbClr val="FFFFFF">
                <a:alpha val="0"/>
              </a:srgbClr>
            </a:clrTo>
          </a:clrChange>
          <a:extLst>
            <a:ext uri="{28A0092B-C50C-407E-A947-70E740481C1C}">
              <a14:useLocalDpi xmlns="" xmlns:a14="http://schemas.microsoft.com/office/drawing/2010/main"/>
            </a:ext>
          </a:extLst>
        </a:blip>
        <a:srcRect/>
        <a:stretch>
          <a:fillRect/>
        </a:stretch>
      </xdr:blipFill>
      <xdr:spPr bwMode="auto">
        <a:xfrm>
          <a:off x="2314575" y="1819276"/>
          <a:ext cx="876300" cy="695324"/>
        </a:xfrm>
        <a:prstGeom prst="rect">
          <a:avLst/>
        </a:prstGeom>
        <a:noFill/>
        <a:ln w="9525">
          <a:noFill/>
          <a:miter lim="800000"/>
          <a:headEnd/>
          <a:tailEnd/>
        </a:ln>
      </xdr:spPr>
    </xdr:pic>
    <xdr:clientData/>
  </xdr:twoCellAnchor>
  <xdr:twoCellAnchor>
    <xdr:from>
      <xdr:col>2</xdr:col>
      <xdr:colOff>500128</xdr:colOff>
      <xdr:row>6</xdr:row>
      <xdr:rowOff>647700</xdr:rowOff>
    </xdr:from>
    <xdr:to>
      <xdr:col>3</xdr:col>
      <xdr:colOff>495299</xdr:colOff>
      <xdr:row>6</xdr:row>
      <xdr:rowOff>828675</xdr:rowOff>
    </xdr:to>
    <xdr:sp macro="" textlink="">
      <xdr:nvSpPr>
        <xdr:cNvPr id="3" name="TextBox 2"/>
        <xdr:cNvSpPr txBox="1"/>
      </xdr:nvSpPr>
      <xdr:spPr>
        <a:xfrm>
          <a:off x="2424178" y="2228850"/>
          <a:ext cx="747646"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b="1">
              <a:latin typeface="Arial" pitchFamily="34" charset="0"/>
              <a:cs typeface="Arial" pitchFamily="34" charset="0"/>
            </a:rPr>
            <a:t>BIGH-4</a:t>
          </a:r>
          <a:endParaRPr lang="ru-RU" sz="900" b="1">
            <a:latin typeface="Arial" pitchFamily="34" charset="0"/>
            <a:cs typeface="Arial" pitchFamily="34" charset="0"/>
          </a:endParaRPr>
        </a:p>
      </xdr:txBody>
    </xdr:sp>
    <xdr:clientData/>
  </xdr:twoCellAnchor>
  <xdr:twoCellAnchor>
    <xdr:from>
      <xdr:col>1</xdr:col>
      <xdr:colOff>1</xdr:colOff>
      <xdr:row>6</xdr:row>
      <xdr:rowOff>723900</xdr:rowOff>
    </xdr:from>
    <xdr:to>
      <xdr:col>1</xdr:col>
      <xdr:colOff>804930</xdr:colOff>
      <xdr:row>6</xdr:row>
      <xdr:rowOff>914400</xdr:rowOff>
    </xdr:to>
    <xdr:sp macro="" textlink="">
      <xdr:nvSpPr>
        <xdr:cNvPr id="4" name="TextBox 3"/>
        <xdr:cNvSpPr txBox="1"/>
      </xdr:nvSpPr>
      <xdr:spPr>
        <a:xfrm>
          <a:off x="1038226" y="2305050"/>
          <a:ext cx="804929"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b="1">
              <a:latin typeface="Arial" pitchFamily="34" charset="0"/>
              <a:cs typeface="Arial" pitchFamily="34" charset="0"/>
            </a:rPr>
            <a:t>BIGH-3</a:t>
          </a:r>
          <a:endParaRPr lang="ru-RU" sz="900" b="1">
            <a:latin typeface="Arial" pitchFamily="34" charset="0"/>
            <a:cs typeface="Arial" pitchFamily="34" charset="0"/>
          </a:endParaRPr>
        </a:p>
      </xdr:txBody>
    </xdr:sp>
    <xdr:clientData/>
  </xdr:twoCellAnchor>
  <xdr:twoCellAnchor>
    <xdr:from>
      <xdr:col>4</xdr:col>
      <xdr:colOff>247651</xdr:colOff>
      <xdr:row>6</xdr:row>
      <xdr:rowOff>371474</xdr:rowOff>
    </xdr:from>
    <xdr:to>
      <xdr:col>5</xdr:col>
      <xdr:colOff>419101</xdr:colOff>
      <xdr:row>6</xdr:row>
      <xdr:rowOff>895350</xdr:rowOff>
    </xdr:to>
    <xdr:sp macro="" textlink="">
      <xdr:nvSpPr>
        <xdr:cNvPr id="5" name="TextBox 4"/>
        <xdr:cNvSpPr txBox="1"/>
      </xdr:nvSpPr>
      <xdr:spPr>
        <a:xfrm>
          <a:off x="3724276" y="1952624"/>
          <a:ext cx="781050" cy="5238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b="1">
              <a:solidFill>
                <a:schemeClr val="dk1"/>
              </a:solidFill>
              <a:latin typeface="Arial" pitchFamily="34" charset="0"/>
              <a:ea typeface="+mn-ea"/>
              <a:cs typeface="Arial" pitchFamily="34" charset="0"/>
            </a:rPr>
            <a:t>BIGH-55</a:t>
          </a:r>
        </a:p>
        <a:p>
          <a:pPr marL="0" marR="0" indent="0" defTabSz="914400" eaLnBrk="1" fontAlgn="auto" latinLnBrk="0" hangingPunct="1">
            <a:lnSpc>
              <a:spcPct val="100000"/>
            </a:lnSpc>
            <a:spcBef>
              <a:spcPts val="0"/>
            </a:spcBef>
            <a:spcAft>
              <a:spcPts val="0"/>
            </a:spcAft>
            <a:buClrTx/>
            <a:buSzTx/>
            <a:buFontTx/>
            <a:buNone/>
            <a:tabLst/>
            <a:defRPr/>
          </a:pPr>
          <a:r>
            <a:rPr lang="en-US" sz="900" b="1">
              <a:solidFill>
                <a:schemeClr val="dk1"/>
              </a:solidFill>
              <a:latin typeface="Arial" pitchFamily="34" charset="0"/>
              <a:ea typeface="+mn-ea"/>
              <a:cs typeface="Arial" pitchFamily="34" charset="0"/>
            </a:rPr>
            <a:t>BIGH-5</a:t>
          </a:r>
          <a:r>
            <a:rPr lang="ru-RU" sz="900" b="1">
              <a:solidFill>
                <a:schemeClr val="dk1"/>
              </a:solidFill>
              <a:latin typeface="Arial" pitchFamily="34" charset="0"/>
              <a:ea typeface="+mn-ea"/>
              <a:cs typeface="Arial" pitchFamily="34" charset="0"/>
            </a:rPr>
            <a:t>5</a:t>
          </a:r>
          <a:r>
            <a:rPr lang="en-US" sz="900" b="1">
              <a:solidFill>
                <a:schemeClr val="dk1"/>
              </a:solidFill>
              <a:latin typeface="Arial" pitchFamily="34" charset="0"/>
              <a:ea typeface="+mn-ea"/>
              <a:cs typeface="Arial" pitchFamily="34" charset="0"/>
            </a:rPr>
            <a:t>H</a:t>
          </a:r>
          <a:endParaRPr lang="ru-RU" sz="900" b="1">
            <a:solidFill>
              <a:schemeClr val="dk1"/>
            </a:solidFill>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900" b="1">
              <a:solidFill>
                <a:schemeClr val="dk1"/>
              </a:solidFill>
              <a:latin typeface="Arial" pitchFamily="34" charset="0"/>
              <a:ea typeface="+mn-ea"/>
              <a:cs typeface="Arial" pitchFamily="34" charset="0"/>
            </a:rPr>
            <a:t>BIGH-55F</a:t>
          </a:r>
          <a:endParaRPr lang="ru-RU" sz="900" b="1">
            <a:solidFill>
              <a:schemeClr val="dk1"/>
            </a:solidFill>
            <a:latin typeface="Arial" pitchFamily="34" charset="0"/>
            <a:ea typeface="+mn-ea"/>
            <a:cs typeface="Arial" pitchFamily="34" charset="0"/>
          </a:endParaRPr>
        </a:p>
      </xdr:txBody>
    </xdr:sp>
    <xdr:clientData/>
  </xdr:twoCellAnchor>
  <xdr:twoCellAnchor editAs="oneCell">
    <xdr:from>
      <xdr:col>0</xdr:col>
      <xdr:colOff>219075</xdr:colOff>
      <xdr:row>6</xdr:row>
      <xdr:rowOff>104775</xdr:rowOff>
    </xdr:from>
    <xdr:to>
      <xdr:col>0</xdr:col>
      <xdr:colOff>1047751</xdr:colOff>
      <xdr:row>6</xdr:row>
      <xdr:rowOff>948252</xdr:rowOff>
    </xdr:to>
    <xdr:pic>
      <xdr:nvPicPr>
        <xdr:cNvPr id="6" name="Picture 2"/>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blip>
        <a:srcRect/>
        <a:stretch>
          <a:fillRect/>
        </a:stretch>
      </xdr:blipFill>
      <xdr:spPr bwMode="auto">
        <a:xfrm>
          <a:off x="219075" y="1685925"/>
          <a:ext cx="828676" cy="843477"/>
        </a:xfrm>
        <a:prstGeom prst="rect">
          <a:avLst/>
        </a:prstGeom>
        <a:noFill/>
        <a:ln w="9525">
          <a:noFill/>
          <a:miter lim="800000"/>
          <a:headEnd/>
          <a:tailEnd/>
        </a:ln>
      </xdr:spPr>
    </xdr:pic>
    <xdr:clientData/>
  </xdr:twoCellAnchor>
  <xdr:twoCellAnchor editAs="oneCell">
    <xdr:from>
      <xdr:col>1</xdr:col>
      <xdr:colOff>257175</xdr:colOff>
      <xdr:row>6</xdr:row>
      <xdr:rowOff>114300</xdr:rowOff>
    </xdr:from>
    <xdr:to>
      <xdr:col>2</xdr:col>
      <xdr:colOff>104775</xdr:colOff>
      <xdr:row>6</xdr:row>
      <xdr:rowOff>928653</xdr:rowOff>
    </xdr:to>
    <xdr:pic>
      <xdr:nvPicPr>
        <xdr:cNvPr id="7" name="Picture 3"/>
        <xdr:cNvPicPr>
          <a:picLocks noChangeAspect="1" noChangeArrowheads="1"/>
        </xdr:cNvPicPr>
      </xdr:nvPicPr>
      <xdr:blipFill>
        <a:blip xmlns:r="http://schemas.openxmlformats.org/officeDocument/2006/relationships" r:embed="rId3" cstate="screen">
          <a:extLst>
            <a:ext uri="{28A0092B-C50C-407E-A947-70E740481C1C}">
              <a14:useLocalDpi xmlns="" xmlns:a14="http://schemas.microsoft.com/office/drawing/2010/main"/>
            </a:ext>
          </a:extLst>
        </a:blip>
        <a:srcRect/>
        <a:stretch>
          <a:fillRect/>
        </a:stretch>
      </xdr:blipFill>
      <xdr:spPr bwMode="auto">
        <a:xfrm>
          <a:off x="1295400" y="1695450"/>
          <a:ext cx="733425" cy="814353"/>
        </a:xfrm>
        <a:prstGeom prst="rect">
          <a:avLst/>
        </a:prstGeom>
        <a:noFill/>
        <a:ln w="9525">
          <a:noFill/>
          <a:miter lim="800000"/>
          <a:headEnd/>
          <a:tailEnd/>
        </a:ln>
      </xdr:spPr>
    </xdr:pic>
    <xdr:clientData/>
  </xdr:twoCellAnchor>
  <xdr:twoCellAnchor editAs="oneCell">
    <xdr:from>
      <xdr:col>2</xdr:col>
      <xdr:colOff>228600</xdr:colOff>
      <xdr:row>6</xdr:row>
      <xdr:rowOff>219075</xdr:rowOff>
    </xdr:from>
    <xdr:to>
      <xdr:col>3</xdr:col>
      <xdr:colOff>76200</xdr:colOff>
      <xdr:row>6</xdr:row>
      <xdr:rowOff>219075</xdr:rowOff>
    </xdr:to>
    <xdr:pic>
      <xdr:nvPicPr>
        <xdr:cNvPr id="8" name="Picture 2" descr="C:\Documents and Settings\parshikov_o\Рабочий стол\В презентацию\Untitled-4.jpg"/>
        <xdr:cNvPicPr>
          <a:picLocks noChangeAspect="1" noChangeArrowheads="1"/>
        </xdr:cNvPicPr>
      </xdr:nvPicPr>
      <xdr:blipFill>
        <a:blip xmlns:r="http://schemas.openxmlformats.org/officeDocument/2006/relationships" r:embed="rId4" cstate="screen">
          <a:extLst>
            <a:ext uri="{28A0092B-C50C-407E-A947-70E740481C1C}">
              <a14:useLocalDpi xmlns="" xmlns:a14="http://schemas.microsoft.com/office/drawing/2010/main"/>
            </a:ext>
          </a:extLst>
        </a:blip>
        <a:srcRect/>
        <a:stretch>
          <a:fillRect/>
        </a:stretch>
      </xdr:blipFill>
      <xdr:spPr bwMode="auto">
        <a:xfrm>
          <a:off x="1838325" y="3409950"/>
          <a:ext cx="600075" cy="304800"/>
        </a:xfrm>
        <a:prstGeom prst="rect">
          <a:avLst/>
        </a:prstGeom>
        <a:noFill/>
        <a:ln w="9525">
          <a:noFill/>
          <a:miter lim="800000"/>
          <a:headEnd/>
          <a:tailEnd/>
        </a:ln>
      </xdr:spPr>
    </xdr:pic>
    <xdr:clientData/>
  </xdr:twoCellAnchor>
  <xdr:twoCellAnchor editAs="oneCell">
    <xdr:from>
      <xdr:col>1</xdr:col>
      <xdr:colOff>180516</xdr:colOff>
      <xdr:row>22</xdr:row>
      <xdr:rowOff>2442</xdr:rowOff>
    </xdr:from>
    <xdr:to>
      <xdr:col>3</xdr:col>
      <xdr:colOff>340471</xdr:colOff>
      <xdr:row>30</xdr:row>
      <xdr:rowOff>133350</xdr:rowOff>
    </xdr:to>
    <xdr:pic>
      <xdr:nvPicPr>
        <xdr:cNvPr id="9" name="Рисунок 8" descr="IMG_5042.jpg"/>
        <xdr:cNvPicPr>
          <a:picLocks noChangeAspect="1"/>
        </xdr:cNvPicPr>
      </xdr:nvPicPr>
      <xdr:blipFill>
        <a:blip xmlns:r="http://schemas.openxmlformats.org/officeDocument/2006/relationships" r:embed="rId5" cstate="screen">
          <a:extLst>
            <a:ext uri="{28A0092B-C50C-407E-A947-70E740481C1C}">
              <a14:useLocalDpi xmlns="" xmlns:a14="http://schemas.microsoft.com/office/drawing/2010/main"/>
            </a:ext>
          </a:extLst>
        </a:blip>
        <a:stretch>
          <a:fillRect/>
        </a:stretch>
      </xdr:blipFill>
      <xdr:spPr>
        <a:xfrm>
          <a:off x="1333041" y="9327417"/>
          <a:ext cx="1798255" cy="1502508"/>
        </a:xfrm>
        <a:prstGeom prst="snip2DiagRect">
          <a:avLst>
            <a:gd name="adj1" fmla="val 11046"/>
            <a:gd name="adj2" fmla="val 14529"/>
          </a:avLst>
        </a:prstGeom>
      </xdr:spPr>
    </xdr:pic>
    <xdr:clientData/>
  </xdr:twoCellAnchor>
  <xdr:twoCellAnchor editAs="oneCell">
    <xdr:from>
      <xdr:col>5</xdr:col>
      <xdr:colOff>85725</xdr:colOff>
      <xdr:row>22</xdr:row>
      <xdr:rowOff>215423</xdr:rowOff>
    </xdr:from>
    <xdr:to>
      <xdr:col>7</xdr:col>
      <xdr:colOff>85725</xdr:colOff>
      <xdr:row>23</xdr:row>
      <xdr:rowOff>4445</xdr:rowOff>
    </xdr:to>
    <xdr:pic>
      <xdr:nvPicPr>
        <xdr:cNvPr id="12" name="Рисунок 11" descr="Полимер макро1.jpg"/>
        <xdr:cNvPicPr/>
      </xdr:nvPicPr>
      <xdr:blipFill>
        <a:blip xmlns:r="http://schemas.openxmlformats.org/officeDocument/2006/relationships" r:embed="rId6" cstate="screen">
          <a:extLst>
            <a:ext uri="{28A0092B-C50C-407E-A947-70E740481C1C}">
              <a14:useLocalDpi xmlns="" xmlns:a14="http://schemas.microsoft.com/office/drawing/2010/main"/>
            </a:ext>
          </a:extLst>
        </a:blip>
        <a:stretch>
          <a:fillRect/>
        </a:stretch>
      </xdr:blipFill>
      <xdr:spPr>
        <a:xfrm>
          <a:off x="3771900" y="9359423"/>
          <a:ext cx="1600200" cy="1074897"/>
        </a:xfrm>
        <a:prstGeom prst="rect">
          <a:avLst/>
        </a:prstGeom>
      </xdr:spPr>
    </xdr:pic>
    <xdr:clientData/>
  </xdr:twoCellAnchor>
  <xdr:twoCellAnchor editAs="oneCell">
    <xdr:from>
      <xdr:col>7</xdr:col>
      <xdr:colOff>178733</xdr:colOff>
      <xdr:row>22</xdr:row>
      <xdr:rowOff>504825</xdr:rowOff>
    </xdr:from>
    <xdr:to>
      <xdr:col>7</xdr:col>
      <xdr:colOff>956608</xdr:colOff>
      <xdr:row>23</xdr:row>
      <xdr:rowOff>4445</xdr:rowOff>
    </xdr:to>
    <xdr:pic>
      <xdr:nvPicPr>
        <xdr:cNvPr id="14" name="Picture 2"/>
        <xdr:cNvPicPr/>
      </xdr:nvPicPr>
      <xdr:blipFill>
        <a:blip xmlns:r="http://schemas.openxmlformats.org/officeDocument/2006/relationships" r:embed="rId7" cstate="screen">
          <a:extLst>
            <a:ext uri="{28A0092B-C50C-407E-A947-70E740481C1C}">
              <a14:useLocalDpi xmlns="" xmlns:a14="http://schemas.microsoft.com/office/drawing/2010/main"/>
            </a:ext>
          </a:extLst>
        </a:blip>
        <a:stretch>
          <a:fillRect/>
        </a:stretch>
      </xdr:blipFill>
      <xdr:spPr bwMode="auto">
        <a:xfrm>
          <a:off x="5141258" y="9648825"/>
          <a:ext cx="863600" cy="1138555"/>
        </a:xfrm>
        <a:prstGeom prst="rect">
          <a:avLst/>
        </a:prstGeom>
        <a:noFill/>
        <a:effectLst>
          <a:outerShdw blurRad="50800" dist="38100" dir="2700000" algn="tl" rotWithShape="0">
            <a:prstClr val="black">
              <a:alpha val="40000"/>
            </a:prstClr>
          </a:outerShdw>
        </a:effectLst>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6</xdr:col>
      <xdr:colOff>304801</xdr:colOff>
      <xdr:row>6</xdr:row>
      <xdr:rowOff>161925</xdr:rowOff>
    </xdr:from>
    <xdr:to>
      <xdr:col>7</xdr:col>
      <xdr:colOff>320255</xdr:colOff>
      <xdr:row>6</xdr:row>
      <xdr:rowOff>838200</xdr:rowOff>
    </xdr:to>
    <xdr:pic>
      <xdr:nvPicPr>
        <xdr:cNvPr id="15" name="Рисунок 14"/>
        <xdr:cNvPicPr>
          <a:picLocks noChangeAspect="1"/>
        </xdr:cNvPicPr>
      </xdr:nvPicPr>
      <xdr:blipFill>
        <a:blip xmlns:r="http://schemas.openxmlformats.org/officeDocument/2006/relationships" r:embed="rId8" cstate="print">
          <a:extLst>
            <a:ext uri="{28A0092B-C50C-407E-A947-70E740481C1C}">
              <a14:useLocalDpi xmlns="" xmlns:a14="http://schemas.microsoft.com/office/drawing/2010/main" val="0"/>
            </a:ext>
          </a:extLst>
        </a:blip>
        <a:stretch>
          <a:fillRect/>
        </a:stretch>
      </xdr:blipFill>
      <xdr:spPr>
        <a:xfrm>
          <a:off x="5324476" y="1743075"/>
          <a:ext cx="625054" cy="676275"/>
        </a:xfrm>
        <a:prstGeom prst="rect">
          <a:avLst/>
        </a:prstGeom>
      </xdr:spPr>
    </xdr:pic>
    <xdr:clientData/>
  </xdr:twoCellAnchor>
  <xdr:twoCellAnchor editAs="oneCell">
    <xdr:from>
      <xdr:col>5</xdr:col>
      <xdr:colOff>104775</xdr:colOff>
      <xdr:row>6</xdr:row>
      <xdr:rowOff>52559</xdr:rowOff>
    </xdr:from>
    <xdr:to>
      <xdr:col>6</xdr:col>
      <xdr:colOff>533400</xdr:colOff>
      <xdr:row>6</xdr:row>
      <xdr:rowOff>952500</xdr:rowOff>
    </xdr:to>
    <xdr:pic>
      <xdr:nvPicPr>
        <xdr:cNvPr id="16" name="Рисунок 15"/>
        <xdr:cNvPicPr>
          <a:picLocks noChangeAspect="1"/>
        </xdr:cNvPicPr>
      </xdr:nvPicPr>
      <xdr:blipFill>
        <a:blip xmlns:r="http://schemas.openxmlformats.org/officeDocument/2006/relationships" r:embed="rId9" cstate="print">
          <a:extLst>
            <a:ext uri="{28A0092B-C50C-407E-A947-70E740481C1C}">
              <a14:useLocalDpi xmlns="" xmlns:a14="http://schemas.microsoft.com/office/drawing/2010/main" val="0"/>
            </a:ext>
          </a:extLst>
        </a:blip>
        <a:stretch>
          <a:fillRect/>
        </a:stretch>
      </xdr:blipFill>
      <xdr:spPr>
        <a:xfrm>
          <a:off x="4191000" y="1633709"/>
          <a:ext cx="1362075" cy="899941"/>
        </a:xfrm>
        <a:prstGeom prst="rect">
          <a:avLst/>
        </a:prstGeom>
      </xdr:spPr>
    </xdr:pic>
    <xdr:clientData/>
  </xdr:twoCellAnchor>
  <xdr:twoCellAnchor editAs="oneCell">
    <xdr:from>
      <xdr:col>7</xdr:col>
      <xdr:colOff>581025</xdr:colOff>
      <xdr:row>6</xdr:row>
      <xdr:rowOff>171699</xdr:rowOff>
    </xdr:from>
    <xdr:to>
      <xdr:col>8</xdr:col>
      <xdr:colOff>104774</xdr:colOff>
      <xdr:row>6</xdr:row>
      <xdr:rowOff>885824</xdr:rowOff>
    </xdr:to>
    <xdr:pic>
      <xdr:nvPicPr>
        <xdr:cNvPr id="17" name="Рисунок 16"/>
        <xdr:cNvPicPr>
          <a:picLocks noChangeAspect="1"/>
        </xdr:cNvPicPr>
      </xdr:nvPicPr>
      <xdr:blipFill>
        <a:blip xmlns:r="http://schemas.openxmlformats.org/officeDocument/2006/relationships" r:embed="rId10" cstate="print">
          <a:extLst>
            <a:ext uri="{28A0092B-C50C-407E-A947-70E740481C1C}">
              <a14:useLocalDpi xmlns="" xmlns:a14="http://schemas.microsoft.com/office/drawing/2010/main" val="0"/>
            </a:ext>
          </a:extLst>
        </a:blip>
        <a:stretch>
          <a:fillRect/>
        </a:stretch>
      </xdr:blipFill>
      <xdr:spPr>
        <a:xfrm>
          <a:off x="6210300" y="1752849"/>
          <a:ext cx="619124" cy="714125"/>
        </a:xfrm>
        <a:prstGeom prst="rect">
          <a:avLst/>
        </a:prstGeom>
      </xdr:spPr>
    </xdr:pic>
    <xdr:clientData/>
  </xdr:twoCellAnchor>
  <xdr:twoCellAnchor editAs="oneCell">
    <xdr:from>
      <xdr:col>0</xdr:col>
      <xdr:colOff>57150</xdr:colOff>
      <xdr:row>22</xdr:row>
      <xdr:rowOff>57150</xdr:rowOff>
    </xdr:from>
    <xdr:to>
      <xdr:col>0</xdr:col>
      <xdr:colOff>1104900</xdr:colOff>
      <xdr:row>32</xdr:row>
      <xdr:rowOff>11833</xdr:rowOff>
    </xdr:to>
    <xdr:pic>
      <xdr:nvPicPr>
        <xdr:cNvPr id="19" name="Рисунок 18" descr="BOGH-13E__.png"/>
        <xdr:cNvPicPr>
          <a:picLocks noChangeAspect="1"/>
        </xdr:cNvPicPr>
      </xdr:nvPicPr>
      <xdr:blipFill rotWithShape="1">
        <a:blip xmlns:r="http://schemas.openxmlformats.org/officeDocument/2006/relationships" r:embed="rId11" cstate="print">
          <a:extLst>
            <a:ext uri="{28A0092B-C50C-407E-A947-70E740481C1C}">
              <a14:useLocalDpi xmlns="" xmlns:a14="http://schemas.microsoft.com/office/drawing/2010/main"/>
            </a:ext>
          </a:extLst>
        </a:blip>
        <a:srcRect/>
        <a:stretch/>
      </xdr:blipFill>
      <xdr:spPr>
        <a:xfrm>
          <a:off x="57150" y="9382125"/>
          <a:ext cx="1047750" cy="1650133"/>
        </a:xfrm>
        <a:prstGeom prst="rect">
          <a:avLst/>
        </a:prstGeom>
      </xdr:spPr>
    </xdr:pic>
    <xdr:clientData/>
  </xdr:twoCellAnchor>
  <xdr:twoCellAnchor editAs="oneCell">
    <xdr:from>
      <xdr:col>4</xdr:col>
      <xdr:colOff>28575</xdr:colOff>
      <xdr:row>22</xdr:row>
      <xdr:rowOff>38100</xdr:rowOff>
    </xdr:from>
    <xdr:to>
      <xdr:col>5</xdr:col>
      <xdr:colOff>85724</xdr:colOff>
      <xdr:row>32</xdr:row>
      <xdr:rowOff>8539</xdr:rowOff>
    </xdr:to>
    <xdr:pic>
      <xdr:nvPicPr>
        <xdr:cNvPr id="20" name="Рисунок 19"/>
        <xdr:cNvPicPr/>
      </xdr:nvPicPr>
      <xdr:blipFill>
        <a:blip xmlns:r="http://schemas.openxmlformats.org/officeDocument/2006/relationships" r:embed="rId12" cstate="screen">
          <a:extLst>
            <a:ext uri="{28A0092B-C50C-407E-A947-70E740481C1C}">
              <a14:useLocalDpi xmlns="" xmlns:a14="http://schemas.microsoft.com/office/drawing/2010/main"/>
            </a:ext>
          </a:extLst>
        </a:blip>
        <a:srcRect/>
        <a:stretch>
          <a:fillRect/>
        </a:stretch>
      </xdr:blipFill>
      <xdr:spPr bwMode="auto">
        <a:xfrm>
          <a:off x="3619500" y="9363075"/>
          <a:ext cx="666749" cy="1665889"/>
        </a:xfrm>
        <a:prstGeom prst="rect">
          <a:avLst/>
        </a:prstGeom>
        <a:noFill/>
        <a:ln>
          <a:noFill/>
        </a:ln>
      </xdr:spPr>
    </xdr:pic>
    <xdr:clientData/>
  </xdr:twoCellAnchor>
  <xdr:twoCellAnchor editAs="oneCell">
    <xdr:from>
      <xdr:col>5</xdr:col>
      <xdr:colOff>276225</xdr:colOff>
      <xdr:row>22</xdr:row>
      <xdr:rowOff>152400</xdr:rowOff>
    </xdr:from>
    <xdr:to>
      <xdr:col>7</xdr:col>
      <xdr:colOff>333375</xdr:colOff>
      <xdr:row>29</xdr:row>
      <xdr:rowOff>17622</xdr:rowOff>
    </xdr:to>
    <xdr:pic>
      <xdr:nvPicPr>
        <xdr:cNvPr id="21" name="Рисунок 20" descr="Полимер макро1.jpg"/>
        <xdr:cNvPicPr/>
      </xdr:nvPicPr>
      <xdr:blipFill>
        <a:blip xmlns:r="http://schemas.openxmlformats.org/officeDocument/2006/relationships" r:embed="rId6" cstate="screen">
          <a:extLst>
            <a:ext uri="{28A0092B-C50C-407E-A947-70E740481C1C}">
              <a14:useLocalDpi xmlns="" xmlns:a14="http://schemas.microsoft.com/office/drawing/2010/main"/>
            </a:ext>
          </a:extLst>
        </a:blip>
        <a:stretch>
          <a:fillRect/>
        </a:stretch>
      </xdr:blipFill>
      <xdr:spPr>
        <a:xfrm>
          <a:off x="4476750" y="9477375"/>
          <a:ext cx="1600200" cy="1074897"/>
        </a:xfrm>
        <a:prstGeom prst="rect">
          <a:avLst/>
        </a:prstGeom>
      </xdr:spPr>
    </xdr:pic>
    <xdr:clientData/>
  </xdr:twoCellAnchor>
  <xdr:twoCellAnchor editAs="oneCell">
    <xdr:from>
      <xdr:col>7</xdr:col>
      <xdr:colOff>476250</xdr:colOff>
      <xdr:row>22</xdr:row>
      <xdr:rowOff>123825</xdr:rowOff>
    </xdr:from>
    <xdr:to>
      <xdr:col>8</xdr:col>
      <xdr:colOff>238125</xdr:colOff>
      <xdr:row>29</xdr:row>
      <xdr:rowOff>94392</xdr:rowOff>
    </xdr:to>
    <xdr:pic>
      <xdr:nvPicPr>
        <xdr:cNvPr id="22" name="Рисунок 21" descr="sticker ballu_без года.jpg"/>
        <xdr:cNvPicPr/>
      </xdr:nvPicPr>
      <xdr:blipFill>
        <a:blip xmlns:r="http://schemas.openxmlformats.org/officeDocument/2006/relationships" r:embed="rId13" cstate="screen">
          <a:extLst>
            <a:ext uri="{28A0092B-C50C-407E-A947-70E740481C1C}">
              <a14:useLocalDpi xmlns="" xmlns:a14="http://schemas.microsoft.com/office/drawing/2010/main"/>
            </a:ext>
          </a:extLst>
        </a:blip>
        <a:stretch>
          <a:fillRect/>
        </a:stretch>
      </xdr:blipFill>
      <xdr:spPr>
        <a:xfrm>
          <a:off x="6219825" y="9448800"/>
          <a:ext cx="857250" cy="1180242"/>
        </a:xfrm>
        <a:prstGeom prst="rect">
          <a:avLst/>
        </a:prstGeom>
      </xdr:spPr>
    </xdr:pic>
    <xdr:clientData/>
  </xdr:twoCellAnchor>
  <xdr:twoCellAnchor editAs="oneCell">
    <xdr:from>
      <xdr:col>0</xdr:col>
      <xdr:colOff>552450</xdr:colOff>
      <xdr:row>0</xdr:row>
      <xdr:rowOff>114300</xdr:rowOff>
    </xdr:from>
    <xdr:to>
      <xdr:col>8</xdr:col>
      <xdr:colOff>227786</xdr:colOff>
      <xdr:row>0</xdr:row>
      <xdr:rowOff>1190491</xdr:rowOff>
    </xdr:to>
    <xdr:pic>
      <xdr:nvPicPr>
        <xdr:cNvPr id="23" name="Рисунок 22" descr="Безымянный.png"/>
        <xdr:cNvPicPr>
          <a:picLocks noChangeAspect="1"/>
        </xdr:cNvPicPr>
      </xdr:nvPicPr>
      <xdr:blipFill>
        <a:blip xmlns:r="http://schemas.openxmlformats.org/officeDocument/2006/relationships" r:embed="rId14"/>
        <a:stretch>
          <a:fillRect/>
        </a:stretch>
      </xdr:blipFill>
      <xdr:spPr>
        <a:xfrm>
          <a:off x="552450" y="114300"/>
          <a:ext cx="6514286" cy="107619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102423</xdr:colOff>
      <xdr:row>17</xdr:row>
      <xdr:rowOff>805747</xdr:rowOff>
    </xdr:from>
    <xdr:to>
      <xdr:col>1</xdr:col>
      <xdr:colOff>9527</xdr:colOff>
      <xdr:row>18</xdr:row>
      <xdr:rowOff>2676</xdr:rowOff>
    </xdr:to>
    <xdr:sp macro="" textlink="">
      <xdr:nvSpPr>
        <xdr:cNvPr id="2" name="TextBox 1"/>
        <xdr:cNvSpPr txBox="1"/>
      </xdr:nvSpPr>
      <xdr:spPr>
        <a:xfrm>
          <a:off x="102423" y="6454072"/>
          <a:ext cx="1135829" cy="2351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ru-RU" sz="900" b="1">
              <a:latin typeface="Arial" pitchFamily="34" charset="0"/>
              <a:cs typeface="Arial" pitchFamily="34" charset="0"/>
            </a:rPr>
            <a:t>Серия </a:t>
          </a:r>
          <a:r>
            <a:rPr lang="en-US" sz="900" b="1">
              <a:latin typeface="Arial" pitchFamily="34" charset="0"/>
              <a:cs typeface="Arial" pitchFamily="34" charset="0"/>
            </a:rPr>
            <a:t>S </a:t>
          </a:r>
          <a:r>
            <a:rPr lang="ru-RU" sz="900" b="1">
              <a:latin typeface="Arial" pitchFamily="34" charset="0"/>
              <a:cs typeface="Arial" pitchFamily="34" charset="0"/>
            </a:rPr>
            <a:t>и</a:t>
          </a:r>
          <a:r>
            <a:rPr lang="ru-RU" sz="900" b="1" baseline="0">
              <a:latin typeface="Arial" pitchFamily="34" charset="0"/>
              <a:cs typeface="Arial" pitchFamily="34" charset="0"/>
            </a:rPr>
            <a:t> </a:t>
          </a:r>
          <a:r>
            <a:rPr lang="en-US" sz="900" b="1" baseline="0">
              <a:latin typeface="Arial" pitchFamily="34" charset="0"/>
              <a:cs typeface="Arial" pitchFamily="34" charset="0"/>
            </a:rPr>
            <a:t>S1</a:t>
          </a:r>
          <a:endParaRPr lang="en-US" sz="900" b="1">
            <a:latin typeface="Arial" pitchFamily="34" charset="0"/>
            <a:cs typeface="Arial" pitchFamily="34" charset="0"/>
          </a:endParaRPr>
        </a:p>
      </xdr:txBody>
    </xdr:sp>
    <xdr:clientData/>
  </xdr:twoCellAnchor>
  <xdr:twoCellAnchor>
    <xdr:from>
      <xdr:col>4</xdr:col>
      <xdr:colOff>49348</xdr:colOff>
      <xdr:row>17</xdr:row>
      <xdr:rowOff>704894</xdr:rowOff>
    </xdr:from>
    <xdr:to>
      <xdr:col>5</xdr:col>
      <xdr:colOff>133713</xdr:colOff>
      <xdr:row>17</xdr:row>
      <xdr:rowOff>1095374</xdr:rowOff>
    </xdr:to>
    <xdr:sp macro="" textlink="">
      <xdr:nvSpPr>
        <xdr:cNvPr id="3" name="TextBox 2"/>
        <xdr:cNvSpPr txBox="1"/>
      </xdr:nvSpPr>
      <xdr:spPr>
        <a:xfrm>
          <a:off x="3430723" y="6353219"/>
          <a:ext cx="893990" cy="3333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ru-RU" sz="900" b="1">
              <a:latin typeface="Arial" pitchFamily="34" charset="0"/>
              <a:cs typeface="Arial" pitchFamily="34" charset="0"/>
            </a:rPr>
            <a:t>Серия </a:t>
          </a:r>
          <a:r>
            <a:rPr lang="en-US" sz="900" b="1">
              <a:latin typeface="Arial" pitchFamily="34" charset="0"/>
              <a:cs typeface="Arial" pitchFamily="34" charset="0"/>
            </a:rPr>
            <a:t>S</a:t>
          </a:r>
          <a:r>
            <a:rPr lang="ru-RU" sz="900" b="1">
              <a:latin typeface="Arial" pitchFamily="34" charset="0"/>
              <a:cs typeface="Arial" pitchFamily="34" charset="0"/>
            </a:rPr>
            <a:t>2</a:t>
          </a:r>
          <a:r>
            <a:rPr lang="en-US" sz="900" b="1" baseline="0">
              <a:latin typeface="Arial" pitchFamily="34" charset="0"/>
              <a:cs typeface="Arial" pitchFamily="34" charset="0"/>
            </a:rPr>
            <a:t> </a:t>
          </a:r>
          <a:r>
            <a:rPr lang="ru-RU" sz="900" b="1" baseline="0">
              <a:solidFill>
                <a:srgbClr val="FF0000"/>
              </a:solidFill>
              <a:latin typeface="Arial" pitchFamily="34" charset="0"/>
              <a:cs typeface="Arial" pitchFamily="34" charset="0"/>
            </a:rPr>
            <a:t>Металлик</a:t>
          </a:r>
          <a:endParaRPr lang="en-US" sz="900" b="1">
            <a:solidFill>
              <a:srgbClr val="FF0000"/>
            </a:solidFill>
            <a:latin typeface="Arial" pitchFamily="34" charset="0"/>
            <a:cs typeface="Arial" pitchFamily="34" charset="0"/>
          </a:endParaRPr>
        </a:p>
      </xdr:txBody>
    </xdr:sp>
    <xdr:clientData/>
  </xdr:twoCellAnchor>
  <xdr:twoCellAnchor>
    <xdr:from>
      <xdr:col>7</xdr:col>
      <xdr:colOff>432722</xdr:colOff>
      <xdr:row>17</xdr:row>
      <xdr:rowOff>830720</xdr:rowOff>
    </xdr:from>
    <xdr:to>
      <xdr:col>8</xdr:col>
      <xdr:colOff>351429</xdr:colOff>
      <xdr:row>17</xdr:row>
      <xdr:rowOff>1106945</xdr:rowOff>
    </xdr:to>
    <xdr:sp macro="" textlink="">
      <xdr:nvSpPr>
        <xdr:cNvPr id="4" name="TextBox 3"/>
        <xdr:cNvSpPr txBox="1"/>
      </xdr:nvSpPr>
      <xdr:spPr>
        <a:xfrm>
          <a:off x="5280947" y="6479045"/>
          <a:ext cx="1233157"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ru-RU" sz="900" b="1">
              <a:latin typeface="Arial" pitchFamily="34" charset="0"/>
              <a:cs typeface="Arial" pitchFamily="34" charset="0"/>
            </a:rPr>
            <a:t>Серия </a:t>
          </a:r>
          <a:r>
            <a:rPr lang="en-US" sz="900" b="1">
              <a:latin typeface="Arial" pitchFamily="34" charset="0"/>
              <a:cs typeface="Arial" pitchFamily="34" charset="0"/>
            </a:rPr>
            <a:t>T</a:t>
          </a:r>
          <a:r>
            <a:rPr lang="ru-RU" sz="900" b="1">
              <a:latin typeface="Arial" pitchFamily="34" charset="0"/>
              <a:cs typeface="Arial" pitchFamily="34" charset="0"/>
            </a:rPr>
            <a:t>2 (</a:t>
          </a:r>
          <a:r>
            <a:rPr lang="en-US" sz="900" b="1">
              <a:latin typeface="Arial" pitchFamily="34" charset="0"/>
              <a:cs typeface="Arial" pitchFamily="34" charset="0"/>
            </a:rPr>
            <a:t>L</a:t>
          </a:r>
          <a:r>
            <a:rPr lang="ru-RU" sz="900" b="1">
              <a:latin typeface="Arial" pitchFamily="34" charset="0"/>
              <a:cs typeface="Arial" pitchFamily="34" charset="0"/>
            </a:rPr>
            <a:t>)</a:t>
          </a:r>
          <a:endParaRPr lang="en-US" sz="900" b="1">
            <a:latin typeface="Arial" pitchFamily="34" charset="0"/>
            <a:cs typeface="Arial" pitchFamily="34" charset="0"/>
          </a:endParaRPr>
        </a:p>
      </xdr:txBody>
    </xdr:sp>
    <xdr:clientData/>
  </xdr:twoCellAnchor>
  <xdr:twoCellAnchor>
    <xdr:from>
      <xdr:col>1</xdr:col>
      <xdr:colOff>570507</xdr:colOff>
      <xdr:row>17</xdr:row>
      <xdr:rowOff>805747</xdr:rowOff>
    </xdr:from>
    <xdr:to>
      <xdr:col>3</xdr:col>
      <xdr:colOff>132354</xdr:colOff>
      <xdr:row>17</xdr:row>
      <xdr:rowOff>1081972</xdr:rowOff>
    </xdr:to>
    <xdr:sp macro="" textlink="">
      <xdr:nvSpPr>
        <xdr:cNvPr id="5" name="TextBox 4"/>
        <xdr:cNvSpPr txBox="1"/>
      </xdr:nvSpPr>
      <xdr:spPr>
        <a:xfrm>
          <a:off x="1799232" y="6454072"/>
          <a:ext cx="1019172"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ru-RU" sz="900" b="1">
              <a:latin typeface="Arial" pitchFamily="34" charset="0"/>
              <a:cs typeface="Arial" pitchFamily="34" charset="0"/>
            </a:rPr>
            <a:t>Серия </a:t>
          </a:r>
          <a:r>
            <a:rPr lang="en-US" sz="900" b="1">
              <a:latin typeface="Arial" pitchFamily="34" charset="0"/>
              <a:cs typeface="Arial" pitchFamily="34" charset="0"/>
            </a:rPr>
            <a:t>S2</a:t>
          </a:r>
        </a:p>
      </xdr:txBody>
    </xdr:sp>
    <xdr:clientData/>
  </xdr:twoCellAnchor>
  <xdr:twoCellAnchor editAs="oneCell">
    <xdr:from>
      <xdr:col>1</xdr:col>
      <xdr:colOff>247650</xdr:colOff>
      <xdr:row>17</xdr:row>
      <xdr:rowOff>81885</xdr:rowOff>
    </xdr:from>
    <xdr:to>
      <xdr:col>2</xdr:col>
      <xdr:colOff>675279</xdr:colOff>
      <xdr:row>17</xdr:row>
      <xdr:rowOff>790575</xdr:rowOff>
    </xdr:to>
    <xdr:pic>
      <xdr:nvPicPr>
        <xdr:cNvPr id="6" name="Рисунок 5"/>
        <xdr:cNvPicPr>
          <a:picLocks noChangeAspect="1"/>
        </xdr:cNvPicPr>
      </xdr:nvPicPr>
      <xdr:blipFill>
        <a:blip xmlns:r="http://schemas.openxmlformats.org/officeDocument/2006/relationships" r:embed="rId1" cstate="screen">
          <a:extLst>
            <a:ext uri="{28A0092B-C50C-407E-A947-70E740481C1C}">
              <a14:useLocalDpi xmlns="" xmlns:a14="http://schemas.microsoft.com/office/drawing/2010/main"/>
            </a:ext>
          </a:extLst>
        </a:blip>
        <a:stretch>
          <a:fillRect/>
        </a:stretch>
      </xdr:blipFill>
      <xdr:spPr>
        <a:xfrm>
          <a:off x="2095500" y="4911060"/>
          <a:ext cx="1484904" cy="708690"/>
        </a:xfrm>
        <a:prstGeom prst="rect">
          <a:avLst/>
        </a:prstGeom>
      </xdr:spPr>
    </xdr:pic>
    <xdr:clientData/>
  </xdr:twoCellAnchor>
  <xdr:twoCellAnchor editAs="oneCell">
    <xdr:from>
      <xdr:col>0</xdr:col>
      <xdr:colOff>21533</xdr:colOff>
      <xdr:row>17</xdr:row>
      <xdr:rowOff>166448</xdr:rowOff>
    </xdr:from>
    <xdr:to>
      <xdr:col>0</xdr:col>
      <xdr:colOff>606301</xdr:colOff>
      <xdr:row>17</xdr:row>
      <xdr:rowOff>168831</xdr:rowOff>
    </xdr:to>
    <xdr:pic>
      <xdr:nvPicPr>
        <xdr:cNvPr id="7" name="Рисунок 6"/>
        <xdr:cNvPicPr>
          <a:picLocks noChangeAspect="1"/>
        </xdr:cNvPicPr>
      </xdr:nvPicPr>
      <xdr:blipFill>
        <a:blip xmlns:r="http://schemas.openxmlformats.org/officeDocument/2006/relationships" r:embed="rId2" cstate="screen">
          <a:extLst>
            <a:ext uri="{28A0092B-C50C-407E-A947-70E740481C1C}">
              <a14:useLocalDpi xmlns="" xmlns:a14="http://schemas.microsoft.com/office/drawing/2010/main"/>
            </a:ext>
          </a:extLst>
        </a:blip>
        <a:stretch>
          <a:fillRect/>
        </a:stretch>
      </xdr:blipFill>
      <xdr:spPr>
        <a:xfrm rot="297440">
          <a:off x="21533" y="5814773"/>
          <a:ext cx="1194368" cy="550067"/>
        </a:xfrm>
        <a:prstGeom prst="rect">
          <a:avLst/>
        </a:prstGeom>
      </xdr:spPr>
    </xdr:pic>
    <xdr:clientData/>
  </xdr:twoCellAnchor>
  <xdr:twoCellAnchor editAs="oneCell">
    <xdr:from>
      <xdr:col>3</xdr:col>
      <xdr:colOff>152400</xdr:colOff>
      <xdr:row>17</xdr:row>
      <xdr:rowOff>133348</xdr:rowOff>
    </xdr:from>
    <xdr:to>
      <xdr:col>5</xdr:col>
      <xdr:colOff>353643</xdr:colOff>
      <xdr:row>17</xdr:row>
      <xdr:rowOff>647699</xdr:rowOff>
    </xdr:to>
    <xdr:pic>
      <xdr:nvPicPr>
        <xdr:cNvPr id="8" name="Рисунок 7"/>
        <xdr:cNvPicPr>
          <a:picLocks noChangeAspect="1"/>
        </xdr:cNvPicPr>
      </xdr:nvPicPr>
      <xdr:blipFill>
        <a:blip xmlns:r="http://schemas.openxmlformats.org/officeDocument/2006/relationships" r:embed="rId3" cstate="screen">
          <a:extLst>
            <a:ext uri="{28A0092B-C50C-407E-A947-70E740481C1C}">
              <a14:useLocalDpi xmlns="" xmlns:a14="http://schemas.microsoft.com/office/drawing/2010/main"/>
            </a:ext>
          </a:extLst>
        </a:blip>
        <a:stretch>
          <a:fillRect/>
        </a:stretch>
      </xdr:blipFill>
      <xdr:spPr>
        <a:xfrm>
          <a:off x="3886200" y="4962523"/>
          <a:ext cx="1744293" cy="514351"/>
        </a:xfrm>
        <a:prstGeom prst="rect">
          <a:avLst/>
        </a:prstGeom>
      </xdr:spPr>
    </xdr:pic>
    <xdr:clientData/>
  </xdr:twoCellAnchor>
  <xdr:twoCellAnchor editAs="oneCell">
    <xdr:from>
      <xdr:col>6</xdr:col>
      <xdr:colOff>114301</xdr:colOff>
      <xdr:row>17</xdr:row>
      <xdr:rowOff>75823</xdr:rowOff>
    </xdr:from>
    <xdr:to>
      <xdr:col>8</xdr:col>
      <xdr:colOff>500304</xdr:colOff>
      <xdr:row>17</xdr:row>
      <xdr:rowOff>733425</xdr:rowOff>
    </xdr:to>
    <xdr:pic>
      <xdr:nvPicPr>
        <xdr:cNvPr id="9" name="Рисунок 8"/>
        <xdr:cNvPicPr>
          <a:picLocks noChangeAspect="1"/>
        </xdr:cNvPicPr>
      </xdr:nvPicPr>
      <xdr:blipFill>
        <a:blip xmlns:r="http://schemas.openxmlformats.org/officeDocument/2006/relationships" r:embed="rId4" cstate="screen">
          <a:extLst>
            <a:ext uri="{BEBA8EAE-BF5A-486C-A8C5-ECC9F3942E4B}">
              <a14:imgProps xmlns="" xmlns:a14="http://schemas.microsoft.com/office/drawing/2010/main">
                <a14:imgLayer>
                  <a14:imgEffect>
                    <a14:brightnessContrast bright="5000"/>
                  </a14:imgEffect>
                </a14:imgLayer>
              </a14:imgProps>
            </a:ext>
            <a:ext uri="{28A0092B-C50C-407E-A947-70E740481C1C}">
              <a14:useLocalDpi xmlns="" xmlns:a14="http://schemas.microsoft.com/office/drawing/2010/main"/>
            </a:ext>
          </a:extLst>
        </a:blip>
        <a:stretch>
          <a:fillRect/>
        </a:stretch>
      </xdr:blipFill>
      <xdr:spPr>
        <a:xfrm>
          <a:off x="6000751" y="4904998"/>
          <a:ext cx="2071928" cy="657602"/>
        </a:xfrm>
        <a:prstGeom prst="rect">
          <a:avLst/>
        </a:prstGeom>
      </xdr:spPr>
    </xdr:pic>
    <xdr:clientData/>
  </xdr:twoCellAnchor>
  <xdr:twoCellAnchor editAs="oneCell">
    <xdr:from>
      <xdr:col>8</xdr:col>
      <xdr:colOff>0</xdr:colOff>
      <xdr:row>19</xdr:row>
      <xdr:rowOff>61913</xdr:rowOff>
    </xdr:from>
    <xdr:to>
      <xdr:col>9</xdr:col>
      <xdr:colOff>183777</xdr:colOff>
      <xdr:row>19</xdr:row>
      <xdr:rowOff>647701</xdr:rowOff>
    </xdr:to>
    <xdr:pic>
      <xdr:nvPicPr>
        <xdr:cNvPr id="10" name="Рисунок 9"/>
        <xdr:cNvPicPr>
          <a:picLocks noChangeAspect="1" noChangeArrowheads="1"/>
        </xdr:cNvPicPr>
      </xdr:nvPicPr>
      <xdr:blipFill rotWithShape="1">
        <a:blip xmlns:r="http://schemas.openxmlformats.org/officeDocument/2006/relationships" r:embed="rId5" cstate="screen">
          <a:extLst>
            <a:ext uri="{28A0092B-C50C-407E-A947-70E740481C1C}">
              <a14:useLocalDpi xmlns="" xmlns:a14="http://schemas.microsoft.com/office/drawing/2010/main"/>
            </a:ext>
          </a:extLst>
        </a:blip>
        <a:srcRect l="15384" t="10921" r="19838" b="10580"/>
        <a:stretch/>
      </xdr:blipFill>
      <xdr:spPr bwMode="auto">
        <a:xfrm>
          <a:off x="5838824" y="6929438"/>
          <a:ext cx="688602" cy="985838"/>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7</xdr:col>
      <xdr:colOff>258417</xdr:colOff>
      <xdr:row>19</xdr:row>
      <xdr:rowOff>55956</xdr:rowOff>
    </xdr:from>
    <xdr:to>
      <xdr:col>7</xdr:col>
      <xdr:colOff>923925</xdr:colOff>
      <xdr:row>19</xdr:row>
      <xdr:rowOff>750729</xdr:rowOff>
    </xdr:to>
    <xdr:pic>
      <xdr:nvPicPr>
        <xdr:cNvPr id="11" name="Рисунок 10"/>
        <xdr:cNvPicPr>
          <a:picLocks noChangeAspect="1"/>
        </xdr:cNvPicPr>
      </xdr:nvPicPr>
      <xdr:blipFill>
        <a:blip xmlns:r="http://schemas.openxmlformats.org/officeDocument/2006/relationships" r:embed="rId6" cstate="screen">
          <a:extLst>
            <a:ext uri="{28A0092B-C50C-407E-A947-70E740481C1C}">
              <a14:useLocalDpi xmlns="" xmlns:a14="http://schemas.microsoft.com/office/drawing/2010/main"/>
            </a:ext>
          </a:extLst>
        </a:blip>
        <a:stretch>
          <a:fillRect/>
        </a:stretch>
      </xdr:blipFill>
      <xdr:spPr>
        <a:xfrm>
          <a:off x="6754467" y="6323406"/>
          <a:ext cx="665508" cy="694773"/>
        </a:xfrm>
        <a:prstGeom prst="rect">
          <a:avLst/>
        </a:prstGeom>
      </xdr:spPr>
    </xdr:pic>
    <xdr:clientData/>
  </xdr:twoCellAnchor>
  <xdr:twoCellAnchor>
    <xdr:from>
      <xdr:col>4</xdr:col>
      <xdr:colOff>749675</xdr:colOff>
      <xdr:row>22</xdr:row>
      <xdr:rowOff>180855</xdr:rowOff>
    </xdr:from>
    <xdr:to>
      <xdr:col>7</xdr:col>
      <xdr:colOff>733425</xdr:colOff>
      <xdr:row>23</xdr:row>
      <xdr:rowOff>446433</xdr:rowOff>
    </xdr:to>
    <xdr:sp macro="" textlink="">
      <xdr:nvSpPr>
        <xdr:cNvPr id="12" name="TextBox 11"/>
        <xdr:cNvSpPr txBox="1"/>
      </xdr:nvSpPr>
      <xdr:spPr>
        <a:xfrm>
          <a:off x="4131050" y="7934205"/>
          <a:ext cx="1450600" cy="4751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ru-RU" sz="900" b="1">
              <a:latin typeface="Arial" pitchFamily="34" charset="0"/>
              <a:cs typeface="Arial" pitchFamily="34" charset="0"/>
            </a:rPr>
            <a:t>Стандартный пульт управления</a:t>
          </a:r>
          <a:endParaRPr lang="en-US" sz="900" b="1">
            <a:latin typeface="Arial" pitchFamily="34" charset="0"/>
            <a:cs typeface="Arial" pitchFamily="34" charset="0"/>
          </a:endParaRPr>
        </a:p>
      </xdr:txBody>
    </xdr:sp>
    <xdr:clientData/>
  </xdr:twoCellAnchor>
  <xdr:twoCellAnchor>
    <xdr:from>
      <xdr:col>7</xdr:col>
      <xdr:colOff>598517</xdr:colOff>
      <xdr:row>22</xdr:row>
      <xdr:rowOff>180855</xdr:rowOff>
    </xdr:from>
    <xdr:to>
      <xdr:col>9</xdr:col>
      <xdr:colOff>77442</xdr:colOff>
      <xdr:row>23</xdr:row>
      <xdr:rowOff>427383</xdr:rowOff>
    </xdr:to>
    <xdr:sp macro="" textlink="">
      <xdr:nvSpPr>
        <xdr:cNvPr id="13" name="TextBox 12"/>
        <xdr:cNvSpPr txBox="1"/>
      </xdr:nvSpPr>
      <xdr:spPr>
        <a:xfrm>
          <a:off x="5446742" y="7934205"/>
          <a:ext cx="1317250" cy="4560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ru-RU" sz="900" b="1">
              <a:latin typeface="Arial" pitchFamily="34" charset="0"/>
              <a:cs typeface="Arial" pitchFamily="34" charset="0"/>
            </a:rPr>
            <a:t>Пульт управления</a:t>
          </a:r>
        </a:p>
        <a:p>
          <a:pPr algn="ctr"/>
          <a:r>
            <a:rPr lang="en-US" sz="900" b="1">
              <a:latin typeface="Arial" pitchFamily="34" charset="0"/>
              <a:cs typeface="Arial" pitchFamily="34" charset="0"/>
            </a:rPr>
            <a:t>BRC</a:t>
          </a:r>
          <a:r>
            <a:rPr lang="ru-RU" sz="900" b="1">
              <a:latin typeface="Arial" pitchFamily="34" charset="0"/>
              <a:cs typeface="Arial" pitchFamily="34" charset="0"/>
            </a:rPr>
            <a:t>-</a:t>
          </a:r>
          <a:r>
            <a:rPr lang="en-US" sz="900" b="1">
              <a:latin typeface="Arial" pitchFamily="34" charset="0"/>
              <a:cs typeface="Arial" pitchFamily="34" charset="0"/>
            </a:rPr>
            <a:t>E</a:t>
          </a:r>
        </a:p>
      </xdr:txBody>
    </xdr:sp>
    <xdr:clientData/>
  </xdr:twoCellAnchor>
  <xdr:twoCellAnchor editAs="oneCell">
    <xdr:from>
      <xdr:col>0</xdr:col>
      <xdr:colOff>132690</xdr:colOff>
      <xdr:row>17</xdr:row>
      <xdr:rowOff>129536</xdr:rowOff>
    </xdr:from>
    <xdr:to>
      <xdr:col>0</xdr:col>
      <xdr:colOff>1679713</xdr:colOff>
      <xdr:row>17</xdr:row>
      <xdr:rowOff>679603</xdr:rowOff>
    </xdr:to>
    <xdr:pic>
      <xdr:nvPicPr>
        <xdr:cNvPr id="15" name="Рисунок 14"/>
        <xdr:cNvPicPr>
          <a:picLocks noChangeAspect="1"/>
        </xdr:cNvPicPr>
      </xdr:nvPicPr>
      <xdr:blipFill>
        <a:blip xmlns:r="http://schemas.openxmlformats.org/officeDocument/2006/relationships" r:embed="rId2" cstate="screen">
          <a:extLst>
            <a:ext uri="{28A0092B-C50C-407E-A947-70E740481C1C}">
              <a14:useLocalDpi xmlns="" xmlns:a14="http://schemas.microsoft.com/office/drawing/2010/main"/>
            </a:ext>
          </a:extLst>
        </a:blip>
        <a:stretch>
          <a:fillRect/>
        </a:stretch>
      </xdr:blipFill>
      <xdr:spPr>
        <a:xfrm rot="297440">
          <a:off x="132690" y="4958711"/>
          <a:ext cx="1547023" cy="550067"/>
        </a:xfrm>
        <a:prstGeom prst="rect">
          <a:avLst/>
        </a:prstGeom>
      </xdr:spPr>
    </xdr:pic>
    <xdr:clientData/>
  </xdr:twoCellAnchor>
  <xdr:twoCellAnchor editAs="oneCell">
    <xdr:from>
      <xdr:col>0</xdr:col>
      <xdr:colOff>971550</xdr:colOff>
      <xdr:row>0</xdr:row>
      <xdr:rowOff>47625</xdr:rowOff>
    </xdr:from>
    <xdr:to>
      <xdr:col>7</xdr:col>
      <xdr:colOff>989786</xdr:colOff>
      <xdr:row>0</xdr:row>
      <xdr:rowOff>1123816</xdr:rowOff>
    </xdr:to>
    <xdr:pic>
      <xdr:nvPicPr>
        <xdr:cNvPr id="16" name="Рисунок 15" descr="Безымянный.png"/>
        <xdr:cNvPicPr>
          <a:picLocks noChangeAspect="1"/>
        </xdr:cNvPicPr>
      </xdr:nvPicPr>
      <xdr:blipFill>
        <a:blip xmlns:r="http://schemas.openxmlformats.org/officeDocument/2006/relationships" r:embed="rId7"/>
        <a:stretch>
          <a:fillRect/>
        </a:stretch>
      </xdr:blipFill>
      <xdr:spPr>
        <a:xfrm>
          <a:off x="971550" y="47625"/>
          <a:ext cx="6514286" cy="107619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587326</xdr:colOff>
      <xdr:row>15</xdr:row>
      <xdr:rowOff>38098</xdr:rowOff>
    </xdr:from>
    <xdr:to>
      <xdr:col>6</xdr:col>
      <xdr:colOff>303117</xdr:colOff>
      <xdr:row>15</xdr:row>
      <xdr:rowOff>838199</xdr:rowOff>
    </xdr:to>
    <xdr:pic>
      <xdr:nvPicPr>
        <xdr:cNvPr id="2" name="Picture 2"/>
        <xdr:cNvPicPr>
          <a:picLocks noChangeAspect="1" noChangeArrowheads="1"/>
        </xdr:cNvPicPr>
      </xdr:nvPicPr>
      <xdr:blipFill>
        <a:blip xmlns:r="http://schemas.openxmlformats.org/officeDocument/2006/relationships" r:embed="rId1" cstate="print">
          <a:extLst>
            <a:ext uri="{BEBA8EAE-BF5A-486C-A8C5-ECC9F3942E4B}">
              <a14:imgProps xmlns="" xmlns:a14="http://schemas.microsoft.com/office/drawing/2010/main">
                <a14:imgLayer>
                  <a14:imgEffect>
                    <a14:brightnessContrast contrast="40000"/>
                  </a14:imgEffect>
                </a14:imgLayer>
              </a14:imgProps>
            </a:ext>
            <a:ext uri="{28A0092B-C50C-407E-A947-70E740481C1C}">
              <a14:useLocalDpi xmlns="" xmlns:a14="http://schemas.microsoft.com/office/drawing/2010/main"/>
            </a:ext>
          </a:extLst>
        </a:blip>
        <a:srcRect/>
        <a:stretch>
          <a:fillRect/>
        </a:stretch>
      </xdr:blipFill>
      <xdr:spPr bwMode="auto">
        <a:xfrm>
          <a:off x="2968576" y="3419473"/>
          <a:ext cx="2897141" cy="800101"/>
        </a:xfrm>
        <a:prstGeom prst="rect">
          <a:avLst/>
        </a:prstGeom>
        <a:noFill/>
        <a:ln>
          <a:noFill/>
        </a:ln>
        <a:extLst>
          <a:ext uri="{909E8E84-426E-40DD-AFC4-6F175D3DCCD1}">
            <a14:hiddenFill xmlns="" xmlns:a14="http://schemas.microsoft.com/office/drawing/2010/main">
              <a:solidFill>
                <a:schemeClr val="accent1"/>
              </a:solidFill>
            </a14:hiddenFill>
          </a:ext>
          <a:ext uri="{91240B29-F687-4F45-9708-019B960494DF}">
            <a14:hiddenLine xmlns="" xmlns:a14="http://schemas.microsoft.com/office/drawing/2010/main" w="9525">
              <a:solidFill>
                <a:schemeClr val="tx1"/>
              </a:solidFill>
              <a:miter lim="800000"/>
              <a:headEnd/>
              <a:tailEnd/>
            </a14:hiddenLine>
          </a:ext>
        </a:extLst>
      </xdr:spPr>
    </xdr:pic>
    <xdr:clientData/>
  </xdr:twoCellAnchor>
  <xdr:twoCellAnchor editAs="oneCell">
    <xdr:from>
      <xdr:col>0</xdr:col>
      <xdr:colOff>571243</xdr:colOff>
      <xdr:row>15</xdr:row>
      <xdr:rowOff>219075</xdr:rowOff>
    </xdr:from>
    <xdr:to>
      <xdr:col>0</xdr:col>
      <xdr:colOff>1131543</xdr:colOff>
      <xdr:row>15</xdr:row>
      <xdr:rowOff>219302</xdr:rowOff>
    </xdr:to>
    <xdr:pic>
      <xdr:nvPicPr>
        <xdr:cNvPr id="3" name="Рисунок 2"/>
        <xdr:cNvPicPr>
          <a:picLocks noChangeAspect="1"/>
        </xdr:cNvPicPr>
      </xdr:nvPicPr>
      <xdr:blipFill>
        <a:blip xmlns:r="http://schemas.openxmlformats.org/officeDocument/2006/relationships" r:embed="rId2" cstate="print"/>
        <a:stretch>
          <a:fillRect/>
        </a:stretch>
      </xdr:blipFill>
      <xdr:spPr>
        <a:xfrm>
          <a:off x="571243" y="4905375"/>
          <a:ext cx="1017500" cy="656998"/>
        </a:xfrm>
        <a:prstGeom prst="rect">
          <a:avLst/>
        </a:prstGeom>
      </xdr:spPr>
    </xdr:pic>
    <xdr:clientData/>
  </xdr:twoCellAnchor>
  <xdr:twoCellAnchor editAs="oneCell">
    <xdr:from>
      <xdr:col>7</xdr:col>
      <xdr:colOff>47625</xdr:colOff>
      <xdr:row>15</xdr:row>
      <xdr:rowOff>542925</xdr:rowOff>
    </xdr:from>
    <xdr:to>
      <xdr:col>7</xdr:col>
      <xdr:colOff>375798</xdr:colOff>
      <xdr:row>15</xdr:row>
      <xdr:rowOff>546300</xdr:rowOff>
    </xdr:to>
    <xdr:pic>
      <xdr:nvPicPr>
        <xdr:cNvPr id="4" name="Рисунок 3"/>
        <xdr:cNvPicPr>
          <a:picLocks noChangeAspect="1"/>
        </xdr:cNvPicPr>
      </xdr:nvPicPr>
      <xdr:blipFill>
        <a:blip xmlns:r="http://schemas.openxmlformats.org/officeDocument/2006/relationships" r:embed="rId3" cstate="screen">
          <a:extLst>
            <a:ext uri="{28A0092B-C50C-407E-A947-70E740481C1C}">
              <a14:useLocalDpi xmlns="" xmlns:a14="http://schemas.microsoft.com/office/drawing/2010/main"/>
            </a:ext>
          </a:extLst>
        </a:blip>
        <a:stretch>
          <a:fillRect/>
        </a:stretch>
      </xdr:blipFill>
      <xdr:spPr>
        <a:xfrm>
          <a:off x="6124575" y="5229225"/>
          <a:ext cx="328173" cy="432000"/>
        </a:xfrm>
        <a:prstGeom prst="rect">
          <a:avLst/>
        </a:prstGeom>
      </xdr:spPr>
    </xdr:pic>
    <xdr:clientData/>
  </xdr:twoCellAnchor>
  <xdr:twoCellAnchor editAs="oneCell">
    <xdr:from>
      <xdr:col>0</xdr:col>
      <xdr:colOff>552450</xdr:colOff>
      <xdr:row>0</xdr:row>
      <xdr:rowOff>19050</xdr:rowOff>
    </xdr:from>
    <xdr:to>
      <xdr:col>7</xdr:col>
      <xdr:colOff>418286</xdr:colOff>
      <xdr:row>0</xdr:row>
      <xdr:rowOff>1095241</xdr:rowOff>
    </xdr:to>
    <xdr:pic>
      <xdr:nvPicPr>
        <xdr:cNvPr id="6" name="Рисунок 5" descr="Безымянный.png"/>
        <xdr:cNvPicPr>
          <a:picLocks noChangeAspect="1"/>
        </xdr:cNvPicPr>
      </xdr:nvPicPr>
      <xdr:blipFill>
        <a:blip xmlns:r="http://schemas.openxmlformats.org/officeDocument/2006/relationships" r:embed="rId4"/>
        <a:stretch>
          <a:fillRect/>
        </a:stretch>
      </xdr:blipFill>
      <xdr:spPr>
        <a:xfrm>
          <a:off x="552450" y="19050"/>
          <a:ext cx="6514286" cy="10761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74400</xdr:rowOff>
    </xdr:from>
    <xdr:to>
      <xdr:col>1</xdr:col>
      <xdr:colOff>914400</xdr:colOff>
      <xdr:row>2</xdr:row>
      <xdr:rowOff>122223</xdr:rowOff>
    </xdr:to>
    <xdr:pic>
      <xdr:nvPicPr>
        <xdr:cNvPr id="2" name="Рисунок 7"/>
        <xdr:cNvPicPr>
          <a:picLocks noChangeAspect="1"/>
        </xdr:cNvPicPr>
      </xdr:nvPicPr>
      <xdr:blipFill>
        <a:blip xmlns:r="http://schemas.openxmlformats.org/officeDocument/2006/relationships" r:embed="rId1" cstate="print"/>
        <a:srcRect/>
        <a:stretch>
          <a:fillRect/>
        </a:stretch>
      </xdr:blipFill>
      <xdr:spPr bwMode="auto">
        <a:xfrm>
          <a:off x="161925" y="74400"/>
          <a:ext cx="990600" cy="781248"/>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114300</xdr:colOff>
      <xdr:row>0</xdr:row>
      <xdr:rowOff>38100</xdr:rowOff>
    </xdr:from>
    <xdr:to>
      <xdr:col>13</xdr:col>
      <xdr:colOff>580211</xdr:colOff>
      <xdr:row>0</xdr:row>
      <xdr:rowOff>1114291</xdr:rowOff>
    </xdr:to>
    <xdr:pic>
      <xdr:nvPicPr>
        <xdr:cNvPr id="3" name="Рисунок 2" descr="Безымянный.png"/>
        <xdr:cNvPicPr>
          <a:picLocks noChangeAspect="1"/>
        </xdr:cNvPicPr>
      </xdr:nvPicPr>
      <xdr:blipFill>
        <a:blip xmlns:r="http://schemas.openxmlformats.org/officeDocument/2006/relationships" r:embed="rId1"/>
        <a:stretch>
          <a:fillRect/>
        </a:stretch>
      </xdr:blipFill>
      <xdr:spPr>
        <a:xfrm>
          <a:off x="1333500" y="38100"/>
          <a:ext cx="6514286" cy="107619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323850</xdr:colOff>
      <xdr:row>0</xdr:row>
      <xdr:rowOff>28575</xdr:rowOff>
    </xdr:from>
    <xdr:to>
      <xdr:col>4</xdr:col>
      <xdr:colOff>561161</xdr:colOff>
      <xdr:row>0</xdr:row>
      <xdr:rowOff>1104766</xdr:rowOff>
    </xdr:to>
    <xdr:pic>
      <xdr:nvPicPr>
        <xdr:cNvPr id="4" name="Рисунок 3" descr="Безымянный.png"/>
        <xdr:cNvPicPr>
          <a:picLocks noChangeAspect="1"/>
        </xdr:cNvPicPr>
      </xdr:nvPicPr>
      <xdr:blipFill>
        <a:blip xmlns:r="http://schemas.openxmlformats.org/officeDocument/2006/relationships" r:embed="rId1"/>
        <a:stretch>
          <a:fillRect/>
        </a:stretch>
      </xdr:blipFill>
      <xdr:spPr>
        <a:xfrm>
          <a:off x="323850" y="28575"/>
          <a:ext cx="6514286" cy="107619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186772</xdr:colOff>
      <xdr:row>25</xdr:row>
      <xdr:rowOff>40213</xdr:rowOff>
    </xdr:from>
    <xdr:to>
      <xdr:col>1</xdr:col>
      <xdr:colOff>882869</xdr:colOff>
      <xdr:row>25</xdr:row>
      <xdr:rowOff>921764</xdr:rowOff>
    </xdr:to>
    <xdr:pic>
      <xdr:nvPicPr>
        <xdr:cNvPr id="1046" name="Picture 22"/>
        <xdr:cNvPicPr>
          <a:picLocks noChangeAspect="1" noChangeArrowheads="1"/>
        </xdr:cNvPicPr>
      </xdr:nvPicPr>
      <xdr:blipFill>
        <a:blip xmlns:r="http://schemas.openxmlformats.org/officeDocument/2006/relationships" r:embed="rId1" cstate="print"/>
        <a:srcRect/>
        <a:stretch>
          <a:fillRect/>
        </a:stretch>
      </xdr:blipFill>
      <xdr:spPr bwMode="auto">
        <a:xfrm>
          <a:off x="1101172" y="14092544"/>
          <a:ext cx="696097" cy="881551"/>
        </a:xfrm>
        <a:prstGeom prst="rect">
          <a:avLst/>
        </a:prstGeom>
        <a:noFill/>
      </xdr:spPr>
    </xdr:pic>
    <xdr:clientData/>
  </xdr:twoCellAnchor>
  <xdr:twoCellAnchor editAs="oneCell">
    <xdr:from>
      <xdr:col>1</xdr:col>
      <xdr:colOff>161258</xdr:colOff>
      <xdr:row>27</xdr:row>
      <xdr:rowOff>34907</xdr:rowOff>
    </xdr:from>
    <xdr:to>
      <xdr:col>1</xdr:col>
      <xdr:colOff>877613</xdr:colOff>
      <xdr:row>27</xdr:row>
      <xdr:rowOff>930166</xdr:rowOff>
    </xdr:to>
    <xdr:pic>
      <xdr:nvPicPr>
        <xdr:cNvPr id="1048" name="Picture 24"/>
        <xdr:cNvPicPr>
          <a:picLocks noChangeAspect="1" noChangeArrowheads="1"/>
        </xdr:cNvPicPr>
      </xdr:nvPicPr>
      <xdr:blipFill>
        <a:blip xmlns:r="http://schemas.openxmlformats.org/officeDocument/2006/relationships" r:embed="rId2" cstate="print"/>
        <a:srcRect/>
        <a:stretch>
          <a:fillRect/>
        </a:stretch>
      </xdr:blipFill>
      <xdr:spPr bwMode="auto">
        <a:xfrm>
          <a:off x="1075658" y="16021141"/>
          <a:ext cx="716355" cy="895259"/>
        </a:xfrm>
        <a:prstGeom prst="rect">
          <a:avLst/>
        </a:prstGeom>
        <a:noFill/>
      </xdr:spPr>
    </xdr:pic>
    <xdr:clientData/>
  </xdr:twoCellAnchor>
  <xdr:twoCellAnchor editAs="oneCell">
    <xdr:from>
      <xdr:col>1</xdr:col>
      <xdr:colOff>145495</xdr:colOff>
      <xdr:row>29</xdr:row>
      <xdr:rowOff>27630</xdr:rowOff>
    </xdr:from>
    <xdr:to>
      <xdr:col>1</xdr:col>
      <xdr:colOff>877799</xdr:colOff>
      <xdr:row>29</xdr:row>
      <xdr:rowOff>981218</xdr:rowOff>
    </xdr:to>
    <xdr:pic>
      <xdr:nvPicPr>
        <xdr:cNvPr id="1050" name="Picture 26"/>
        <xdr:cNvPicPr>
          <a:picLocks noChangeAspect="1" noChangeArrowheads="1"/>
        </xdr:cNvPicPr>
      </xdr:nvPicPr>
      <xdr:blipFill>
        <a:blip xmlns:r="http://schemas.openxmlformats.org/officeDocument/2006/relationships" r:embed="rId3" cstate="print"/>
        <a:srcRect/>
        <a:stretch>
          <a:fillRect/>
        </a:stretch>
      </xdr:blipFill>
      <xdr:spPr bwMode="auto">
        <a:xfrm>
          <a:off x="1059895" y="18016085"/>
          <a:ext cx="732304" cy="953588"/>
        </a:xfrm>
        <a:prstGeom prst="rect">
          <a:avLst/>
        </a:prstGeom>
        <a:noFill/>
      </xdr:spPr>
    </xdr:pic>
    <xdr:clientData/>
  </xdr:twoCellAnchor>
  <xdr:twoCellAnchor editAs="oneCell">
    <xdr:from>
      <xdr:col>1</xdr:col>
      <xdr:colOff>167135</xdr:colOff>
      <xdr:row>28</xdr:row>
      <xdr:rowOff>52552</xdr:rowOff>
    </xdr:from>
    <xdr:to>
      <xdr:col>1</xdr:col>
      <xdr:colOff>895116</xdr:colOff>
      <xdr:row>28</xdr:row>
      <xdr:rowOff>961697</xdr:rowOff>
    </xdr:to>
    <xdr:pic>
      <xdr:nvPicPr>
        <xdr:cNvPr id="1052" name="Picture 28"/>
        <xdr:cNvPicPr>
          <a:picLocks noChangeAspect="1" noChangeArrowheads="1"/>
        </xdr:cNvPicPr>
      </xdr:nvPicPr>
      <xdr:blipFill>
        <a:blip xmlns:r="http://schemas.openxmlformats.org/officeDocument/2006/relationships" r:embed="rId4" cstate="print"/>
        <a:srcRect/>
        <a:stretch>
          <a:fillRect/>
        </a:stretch>
      </xdr:blipFill>
      <xdr:spPr bwMode="auto">
        <a:xfrm>
          <a:off x="1081535" y="17014672"/>
          <a:ext cx="727981" cy="909145"/>
        </a:xfrm>
        <a:prstGeom prst="rect">
          <a:avLst/>
        </a:prstGeom>
        <a:noFill/>
      </xdr:spPr>
    </xdr:pic>
    <xdr:clientData/>
  </xdr:twoCellAnchor>
  <xdr:twoCellAnchor editAs="oneCell">
    <xdr:from>
      <xdr:col>1</xdr:col>
      <xdr:colOff>141890</xdr:colOff>
      <xdr:row>30</xdr:row>
      <xdr:rowOff>89338</xdr:rowOff>
    </xdr:from>
    <xdr:to>
      <xdr:col>1</xdr:col>
      <xdr:colOff>881252</xdr:colOff>
      <xdr:row>30</xdr:row>
      <xdr:rowOff>1030014</xdr:rowOff>
    </xdr:to>
    <xdr:pic>
      <xdr:nvPicPr>
        <xdr:cNvPr id="1056" name="Picture 32"/>
        <xdr:cNvPicPr>
          <a:picLocks noChangeAspect="1" noChangeArrowheads="1"/>
        </xdr:cNvPicPr>
      </xdr:nvPicPr>
      <xdr:blipFill>
        <a:blip xmlns:r="http://schemas.openxmlformats.org/officeDocument/2006/relationships" r:embed="rId5" cstate="print"/>
        <a:srcRect/>
        <a:stretch>
          <a:fillRect/>
        </a:stretch>
      </xdr:blipFill>
      <xdr:spPr bwMode="auto">
        <a:xfrm>
          <a:off x="1056290" y="19107807"/>
          <a:ext cx="739362" cy="940676"/>
        </a:xfrm>
        <a:prstGeom prst="rect">
          <a:avLst/>
        </a:prstGeom>
        <a:noFill/>
      </xdr:spPr>
    </xdr:pic>
    <xdr:clientData/>
  </xdr:twoCellAnchor>
  <xdr:twoCellAnchor editAs="oneCell">
    <xdr:from>
      <xdr:col>1</xdr:col>
      <xdr:colOff>152402</xdr:colOff>
      <xdr:row>31</xdr:row>
      <xdr:rowOff>92037</xdr:rowOff>
    </xdr:from>
    <xdr:to>
      <xdr:col>1</xdr:col>
      <xdr:colOff>914363</xdr:colOff>
      <xdr:row>31</xdr:row>
      <xdr:rowOff>2023239</xdr:rowOff>
    </xdr:to>
    <xdr:pic>
      <xdr:nvPicPr>
        <xdr:cNvPr id="1062" name="Picture 38"/>
        <xdr:cNvPicPr>
          <a:picLocks noChangeAspect="1" noChangeArrowheads="1"/>
        </xdr:cNvPicPr>
      </xdr:nvPicPr>
      <xdr:blipFill>
        <a:blip xmlns:r="http://schemas.openxmlformats.org/officeDocument/2006/relationships" r:embed="rId6" cstate="print"/>
        <a:srcRect/>
        <a:stretch>
          <a:fillRect/>
        </a:stretch>
      </xdr:blipFill>
      <xdr:spPr bwMode="auto">
        <a:xfrm>
          <a:off x="1066802" y="20256134"/>
          <a:ext cx="761961" cy="1931202"/>
        </a:xfrm>
        <a:prstGeom prst="rect">
          <a:avLst/>
        </a:prstGeom>
        <a:noFill/>
      </xdr:spPr>
    </xdr:pic>
    <xdr:clientData/>
  </xdr:twoCellAnchor>
  <xdr:twoCellAnchor editAs="oneCell">
    <xdr:from>
      <xdr:col>1</xdr:col>
      <xdr:colOff>131380</xdr:colOff>
      <xdr:row>32</xdr:row>
      <xdr:rowOff>63063</xdr:rowOff>
    </xdr:from>
    <xdr:to>
      <xdr:col>1</xdr:col>
      <xdr:colOff>905309</xdr:colOff>
      <xdr:row>32</xdr:row>
      <xdr:rowOff>2007476</xdr:rowOff>
    </xdr:to>
    <xdr:pic>
      <xdr:nvPicPr>
        <xdr:cNvPr id="1064" name="Picture 40"/>
        <xdr:cNvPicPr>
          <a:picLocks noChangeAspect="1" noChangeArrowheads="1"/>
        </xdr:cNvPicPr>
      </xdr:nvPicPr>
      <xdr:blipFill>
        <a:blip xmlns:r="http://schemas.openxmlformats.org/officeDocument/2006/relationships" r:embed="rId7" cstate="print"/>
        <a:srcRect/>
        <a:stretch>
          <a:fillRect/>
        </a:stretch>
      </xdr:blipFill>
      <xdr:spPr bwMode="auto">
        <a:xfrm>
          <a:off x="1045780" y="22321083"/>
          <a:ext cx="773929" cy="1944413"/>
        </a:xfrm>
        <a:prstGeom prst="rect">
          <a:avLst/>
        </a:prstGeom>
        <a:noFill/>
      </xdr:spPr>
    </xdr:pic>
    <xdr:clientData/>
  </xdr:twoCellAnchor>
  <xdr:twoCellAnchor editAs="oneCell">
    <xdr:from>
      <xdr:col>1</xdr:col>
      <xdr:colOff>154738</xdr:colOff>
      <xdr:row>33</xdr:row>
      <xdr:rowOff>73571</xdr:rowOff>
    </xdr:from>
    <xdr:to>
      <xdr:col>1</xdr:col>
      <xdr:colOff>876009</xdr:colOff>
      <xdr:row>33</xdr:row>
      <xdr:rowOff>1986454</xdr:rowOff>
    </xdr:to>
    <xdr:pic>
      <xdr:nvPicPr>
        <xdr:cNvPr id="1066" name="Picture 42"/>
        <xdr:cNvPicPr>
          <a:picLocks noChangeAspect="1" noChangeArrowheads="1"/>
        </xdr:cNvPicPr>
      </xdr:nvPicPr>
      <xdr:blipFill>
        <a:blip xmlns:r="http://schemas.openxmlformats.org/officeDocument/2006/relationships" r:embed="rId8" cstate="print"/>
        <a:srcRect/>
        <a:stretch>
          <a:fillRect/>
        </a:stretch>
      </xdr:blipFill>
      <xdr:spPr bwMode="auto">
        <a:xfrm>
          <a:off x="1069138" y="24410274"/>
          <a:ext cx="721271" cy="1912883"/>
        </a:xfrm>
        <a:prstGeom prst="rect">
          <a:avLst/>
        </a:prstGeom>
        <a:noFill/>
      </xdr:spPr>
    </xdr:pic>
    <xdr:clientData/>
  </xdr:twoCellAnchor>
  <xdr:twoCellAnchor editAs="oneCell">
    <xdr:from>
      <xdr:col>1</xdr:col>
      <xdr:colOff>127350</xdr:colOff>
      <xdr:row>35</xdr:row>
      <xdr:rowOff>26293</xdr:rowOff>
    </xdr:from>
    <xdr:to>
      <xdr:col>1</xdr:col>
      <xdr:colOff>977462</xdr:colOff>
      <xdr:row>35</xdr:row>
      <xdr:rowOff>2048650</xdr:rowOff>
    </xdr:to>
    <xdr:pic>
      <xdr:nvPicPr>
        <xdr:cNvPr id="1070" name="Picture 46"/>
        <xdr:cNvPicPr>
          <a:picLocks noChangeAspect="1" noChangeArrowheads="1"/>
        </xdr:cNvPicPr>
      </xdr:nvPicPr>
      <xdr:blipFill>
        <a:blip xmlns:r="http://schemas.openxmlformats.org/officeDocument/2006/relationships" r:embed="rId9" cstate="print"/>
        <a:srcRect/>
        <a:stretch>
          <a:fillRect/>
        </a:stretch>
      </xdr:blipFill>
      <xdr:spPr bwMode="auto">
        <a:xfrm>
          <a:off x="1041750" y="28535603"/>
          <a:ext cx="850112" cy="2022357"/>
        </a:xfrm>
        <a:prstGeom prst="rect">
          <a:avLst/>
        </a:prstGeom>
        <a:noFill/>
      </xdr:spPr>
    </xdr:pic>
    <xdr:clientData/>
  </xdr:twoCellAnchor>
  <xdr:twoCellAnchor editAs="oneCell">
    <xdr:from>
      <xdr:col>1</xdr:col>
      <xdr:colOff>236482</xdr:colOff>
      <xdr:row>24</xdr:row>
      <xdr:rowOff>31535</xdr:rowOff>
    </xdr:from>
    <xdr:to>
      <xdr:col>1</xdr:col>
      <xdr:colOff>862665</xdr:colOff>
      <xdr:row>24</xdr:row>
      <xdr:rowOff>854939</xdr:rowOff>
    </xdr:to>
    <xdr:pic>
      <xdr:nvPicPr>
        <xdr:cNvPr id="1074" name="Picture 50"/>
        <xdr:cNvPicPr>
          <a:picLocks noChangeAspect="1" noChangeArrowheads="1"/>
        </xdr:cNvPicPr>
      </xdr:nvPicPr>
      <xdr:blipFill>
        <a:blip xmlns:r="http://schemas.openxmlformats.org/officeDocument/2006/relationships" r:embed="rId10" cstate="print"/>
        <a:srcRect/>
        <a:stretch>
          <a:fillRect/>
        </a:stretch>
      </xdr:blipFill>
      <xdr:spPr bwMode="auto">
        <a:xfrm>
          <a:off x="1150882" y="13206252"/>
          <a:ext cx="626183" cy="823404"/>
        </a:xfrm>
        <a:prstGeom prst="rect">
          <a:avLst/>
        </a:prstGeom>
        <a:noFill/>
      </xdr:spPr>
    </xdr:pic>
    <xdr:clientData/>
  </xdr:twoCellAnchor>
  <xdr:twoCellAnchor editAs="oneCell">
    <xdr:from>
      <xdr:col>1</xdr:col>
      <xdr:colOff>80084</xdr:colOff>
      <xdr:row>34</xdr:row>
      <xdr:rowOff>15767</xdr:rowOff>
    </xdr:from>
    <xdr:to>
      <xdr:col>1</xdr:col>
      <xdr:colOff>1023343</xdr:colOff>
      <xdr:row>34</xdr:row>
      <xdr:rowOff>2065284</xdr:rowOff>
    </xdr:to>
    <xdr:pic>
      <xdr:nvPicPr>
        <xdr:cNvPr id="1076" name="Picture 52"/>
        <xdr:cNvPicPr>
          <a:picLocks noChangeAspect="1" noChangeArrowheads="1"/>
        </xdr:cNvPicPr>
      </xdr:nvPicPr>
      <xdr:blipFill>
        <a:blip xmlns:r="http://schemas.openxmlformats.org/officeDocument/2006/relationships" r:embed="rId11" cstate="print"/>
        <a:srcRect/>
        <a:stretch>
          <a:fillRect/>
        </a:stretch>
      </xdr:blipFill>
      <xdr:spPr bwMode="auto">
        <a:xfrm>
          <a:off x="1152139" y="26785615"/>
          <a:ext cx="943259" cy="2049517"/>
        </a:xfrm>
        <a:prstGeom prst="rect">
          <a:avLst/>
        </a:prstGeom>
        <a:noFill/>
      </xdr:spPr>
    </xdr:pic>
    <xdr:clientData/>
  </xdr:twoCellAnchor>
  <xdr:twoCellAnchor editAs="oneCell">
    <xdr:from>
      <xdr:col>1</xdr:col>
      <xdr:colOff>173421</xdr:colOff>
      <xdr:row>36</xdr:row>
      <xdr:rowOff>111274</xdr:rowOff>
    </xdr:from>
    <xdr:to>
      <xdr:col>1</xdr:col>
      <xdr:colOff>882868</xdr:colOff>
      <xdr:row>36</xdr:row>
      <xdr:rowOff>1906079</xdr:rowOff>
    </xdr:to>
    <xdr:pic>
      <xdr:nvPicPr>
        <xdr:cNvPr id="1078" name="Picture 54"/>
        <xdr:cNvPicPr>
          <a:picLocks noChangeAspect="1" noChangeArrowheads="1"/>
        </xdr:cNvPicPr>
      </xdr:nvPicPr>
      <xdr:blipFill>
        <a:blip xmlns:r="http://schemas.openxmlformats.org/officeDocument/2006/relationships" r:embed="rId12" cstate="print"/>
        <a:srcRect/>
        <a:stretch>
          <a:fillRect/>
        </a:stretch>
      </xdr:blipFill>
      <xdr:spPr bwMode="auto">
        <a:xfrm>
          <a:off x="1087821" y="30706888"/>
          <a:ext cx="709447" cy="1794805"/>
        </a:xfrm>
        <a:prstGeom prst="rect">
          <a:avLst/>
        </a:prstGeom>
        <a:noFill/>
      </xdr:spPr>
    </xdr:pic>
    <xdr:clientData/>
  </xdr:twoCellAnchor>
  <xdr:twoCellAnchor editAs="oneCell">
    <xdr:from>
      <xdr:col>1</xdr:col>
      <xdr:colOff>168167</xdr:colOff>
      <xdr:row>37</xdr:row>
      <xdr:rowOff>36785</xdr:rowOff>
    </xdr:from>
    <xdr:to>
      <xdr:col>1</xdr:col>
      <xdr:colOff>937151</xdr:colOff>
      <xdr:row>37</xdr:row>
      <xdr:rowOff>1986455</xdr:rowOff>
    </xdr:to>
    <xdr:pic>
      <xdr:nvPicPr>
        <xdr:cNvPr id="1080" name="Picture 56"/>
        <xdr:cNvPicPr>
          <a:picLocks noChangeAspect="1" noChangeArrowheads="1"/>
        </xdr:cNvPicPr>
      </xdr:nvPicPr>
      <xdr:blipFill>
        <a:blip xmlns:r="http://schemas.openxmlformats.org/officeDocument/2006/relationships" r:embed="rId13" cstate="print"/>
        <a:srcRect/>
        <a:stretch>
          <a:fillRect/>
        </a:stretch>
      </xdr:blipFill>
      <xdr:spPr bwMode="auto">
        <a:xfrm>
          <a:off x="1240222" y="33065544"/>
          <a:ext cx="768984" cy="1949670"/>
        </a:xfrm>
        <a:prstGeom prst="rect">
          <a:avLst/>
        </a:prstGeom>
        <a:noFill/>
      </xdr:spPr>
    </xdr:pic>
    <xdr:clientData/>
  </xdr:twoCellAnchor>
  <xdr:twoCellAnchor editAs="oneCell">
    <xdr:from>
      <xdr:col>1</xdr:col>
      <xdr:colOff>183331</xdr:colOff>
      <xdr:row>38</xdr:row>
      <xdr:rowOff>58213</xdr:rowOff>
    </xdr:from>
    <xdr:to>
      <xdr:col>1</xdr:col>
      <xdr:colOff>930166</xdr:colOff>
      <xdr:row>38</xdr:row>
      <xdr:rowOff>1982375</xdr:rowOff>
    </xdr:to>
    <xdr:pic>
      <xdr:nvPicPr>
        <xdr:cNvPr id="1082" name="Picture 58"/>
        <xdr:cNvPicPr>
          <a:picLocks noChangeAspect="1" noChangeArrowheads="1"/>
        </xdr:cNvPicPr>
      </xdr:nvPicPr>
      <xdr:blipFill>
        <a:blip xmlns:r="http://schemas.openxmlformats.org/officeDocument/2006/relationships" r:embed="rId14" cstate="print"/>
        <a:srcRect/>
        <a:stretch>
          <a:fillRect/>
        </a:stretch>
      </xdr:blipFill>
      <xdr:spPr bwMode="auto">
        <a:xfrm>
          <a:off x="1255386" y="35173275"/>
          <a:ext cx="746835" cy="1924162"/>
        </a:xfrm>
        <a:prstGeom prst="rect">
          <a:avLst/>
        </a:prstGeom>
        <a:noFill/>
      </xdr:spPr>
    </xdr:pic>
    <xdr:clientData/>
  </xdr:twoCellAnchor>
  <xdr:twoCellAnchor editAs="oneCell">
    <xdr:from>
      <xdr:col>1</xdr:col>
      <xdr:colOff>173419</xdr:colOff>
      <xdr:row>39</xdr:row>
      <xdr:rowOff>21020</xdr:rowOff>
    </xdr:from>
    <xdr:to>
      <xdr:col>1</xdr:col>
      <xdr:colOff>919655</xdr:colOff>
      <xdr:row>39</xdr:row>
      <xdr:rowOff>1944413</xdr:rowOff>
    </xdr:to>
    <xdr:pic>
      <xdr:nvPicPr>
        <xdr:cNvPr id="1084" name="Picture 60"/>
        <xdr:cNvPicPr>
          <a:picLocks noChangeAspect="1" noChangeArrowheads="1"/>
        </xdr:cNvPicPr>
      </xdr:nvPicPr>
      <xdr:blipFill>
        <a:blip xmlns:r="http://schemas.openxmlformats.org/officeDocument/2006/relationships" r:embed="rId15" cstate="print"/>
        <a:srcRect/>
        <a:stretch>
          <a:fillRect/>
        </a:stretch>
      </xdr:blipFill>
      <xdr:spPr bwMode="auto">
        <a:xfrm>
          <a:off x="1245474" y="37222386"/>
          <a:ext cx="746236" cy="1923393"/>
        </a:xfrm>
        <a:prstGeom prst="rect">
          <a:avLst/>
        </a:prstGeom>
        <a:noFill/>
      </xdr:spPr>
    </xdr:pic>
    <xdr:clientData/>
  </xdr:twoCellAnchor>
  <xdr:twoCellAnchor editAs="oneCell">
    <xdr:from>
      <xdr:col>1</xdr:col>
      <xdr:colOff>173422</xdr:colOff>
      <xdr:row>40</xdr:row>
      <xdr:rowOff>63061</xdr:rowOff>
    </xdr:from>
    <xdr:to>
      <xdr:col>1</xdr:col>
      <xdr:colOff>937805</xdr:colOff>
      <xdr:row>40</xdr:row>
      <xdr:rowOff>2012731</xdr:rowOff>
    </xdr:to>
    <xdr:pic>
      <xdr:nvPicPr>
        <xdr:cNvPr id="1086" name="Picture 62"/>
        <xdr:cNvPicPr>
          <a:picLocks noChangeAspect="1" noChangeArrowheads="1"/>
        </xdr:cNvPicPr>
      </xdr:nvPicPr>
      <xdr:blipFill>
        <a:blip xmlns:r="http://schemas.openxmlformats.org/officeDocument/2006/relationships" r:embed="rId16" cstate="print"/>
        <a:srcRect/>
        <a:stretch>
          <a:fillRect/>
        </a:stretch>
      </xdr:blipFill>
      <xdr:spPr bwMode="auto">
        <a:xfrm>
          <a:off x="1245477" y="39350730"/>
          <a:ext cx="764383" cy="1949670"/>
        </a:xfrm>
        <a:prstGeom prst="rect">
          <a:avLst/>
        </a:prstGeom>
        <a:noFill/>
      </xdr:spPr>
    </xdr:pic>
    <xdr:clientData/>
  </xdr:twoCellAnchor>
  <xdr:twoCellAnchor editAs="oneCell">
    <xdr:from>
      <xdr:col>1</xdr:col>
      <xdr:colOff>178677</xdr:colOff>
      <xdr:row>41</xdr:row>
      <xdr:rowOff>55117</xdr:rowOff>
    </xdr:from>
    <xdr:to>
      <xdr:col>1</xdr:col>
      <xdr:colOff>941598</xdr:colOff>
      <xdr:row>41</xdr:row>
      <xdr:rowOff>1996966</xdr:rowOff>
    </xdr:to>
    <xdr:pic>
      <xdr:nvPicPr>
        <xdr:cNvPr id="1088" name="Picture 64"/>
        <xdr:cNvPicPr>
          <a:picLocks noChangeAspect="1" noChangeArrowheads="1"/>
        </xdr:cNvPicPr>
      </xdr:nvPicPr>
      <xdr:blipFill>
        <a:blip xmlns:r="http://schemas.openxmlformats.org/officeDocument/2006/relationships" r:embed="rId17" cstate="print"/>
        <a:srcRect/>
        <a:stretch>
          <a:fillRect/>
        </a:stretch>
      </xdr:blipFill>
      <xdr:spPr bwMode="auto">
        <a:xfrm>
          <a:off x="1250732" y="41429089"/>
          <a:ext cx="762921" cy="1941849"/>
        </a:xfrm>
        <a:prstGeom prst="rect">
          <a:avLst/>
        </a:prstGeom>
        <a:noFill/>
      </xdr:spPr>
    </xdr:pic>
    <xdr:clientData/>
  </xdr:twoCellAnchor>
  <xdr:twoCellAnchor editAs="oneCell">
    <xdr:from>
      <xdr:col>1</xdr:col>
      <xdr:colOff>162911</xdr:colOff>
      <xdr:row>42</xdr:row>
      <xdr:rowOff>52552</xdr:rowOff>
    </xdr:from>
    <xdr:to>
      <xdr:col>1</xdr:col>
      <xdr:colOff>912046</xdr:colOff>
      <xdr:row>42</xdr:row>
      <xdr:rowOff>2040325</xdr:rowOff>
    </xdr:to>
    <xdr:pic>
      <xdr:nvPicPr>
        <xdr:cNvPr id="1090" name="Picture 66"/>
        <xdr:cNvPicPr>
          <a:picLocks noChangeAspect="1" noChangeArrowheads="1"/>
        </xdr:cNvPicPr>
      </xdr:nvPicPr>
      <xdr:blipFill>
        <a:blip xmlns:r="http://schemas.openxmlformats.org/officeDocument/2006/relationships" r:embed="rId18" cstate="print"/>
        <a:srcRect/>
        <a:stretch>
          <a:fillRect/>
        </a:stretch>
      </xdr:blipFill>
      <xdr:spPr bwMode="auto">
        <a:xfrm>
          <a:off x="1234966" y="43512828"/>
          <a:ext cx="749135" cy="1987773"/>
        </a:xfrm>
        <a:prstGeom prst="rect">
          <a:avLst/>
        </a:prstGeom>
        <a:noFill/>
      </xdr:spPr>
    </xdr:pic>
    <xdr:clientData/>
  </xdr:twoCellAnchor>
  <xdr:twoCellAnchor editAs="oneCell">
    <xdr:from>
      <xdr:col>1</xdr:col>
      <xdr:colOff>136636</xdr:colOff>
      <xdr:row>43</xdr:row>
      <xdr:rowOff>46405</xdr:rowOff>
    </xdr:from>
    <xdr:to>
      <xdr:col>1</xdr:col>
      <xdr:colOff>961358</xdr:colOff>
      <xdr:row>43</xdr:row>
      <xdr:rowOff>1986455</xdr:rowOff>
    </xdr:to>
    <xdr:pic>
      <xdr:nvPicPr>
        <xdr:cNvPr id="1096" name="Picture 72"/>
        <xdr:cNvPicPr>
          <a:picLocks noChangeAspect="1" noChangeArrowheads="1"/>
        </xdr:cNvPicPr>
      </xdr:nvPicPr>
      <xdr:blipFill>
        <a:blip xmlns:r="http://schemas.openxmlformats.org/officeDocument/2006/relationships" r:embed="rId19" cstate="print"/>
        <a:srcRect/>
        <a:stretch>
          <a:fillRect/>
        </a:stretch>
      </xdr:blipFill>
      <xdr:spPr bwMode="auto">
        <a:xfrm>
          <a:off x="1208691" y="45592984"/>
          <a:ext cx="824722" cy="1940050"/>
        </a:xfrm>
        <a:prstGeom prst="rect">
          <a:avLst/>
        </a:prstGeom>
        <a:noFill/>
      </xdr:spPr>
    </xdr:pic>
    <xdr:clientData/>
  </xdr:twoCellAnchor>
  <xdr:twoCellAnchor editAs="oneCell">
    <xdr:from>
      <xdr:col>1</xdr:col>
      <xdr:colOff>161102</xdr:colOff>
      <xdr:row>44</xdr:row>
      <xdr:rowOff>42040</xdr:rowOff>
    </xdr:from>
    <xdr:to>
      <xdr:col>1</xdr:col>
      <xdr:colOff>926976</xdr:colOff>
      <xdr:row>44</xdr:row>
      <xdr:rowOff>1981199</xdr:rowOff>
    </xdr:to>
    <xdr:pic>
      <xdr:nvPicPr>
        <xdr:cNvPr id="1100" name="Picture 76"/>
        <xdr:cNvPicPr>
          <a:picLocks noChangeAspect="1" noChangeArrowheads="1"/>
        </xdr:cNvPicPr>
      </xdr:nvPicPr>
      <xdr:blipFill>
        <a:blip xmlns:r="http://schemas.openxmlformats.org/officeDocument/2006/relationships" r:embed="rId20" cstate="print"/>
        <a:srcRect/>
        <a:stretch>
          <a:fillRect/>
        </a:stretch>
      </xdr:blipFill>
      <xdr:spPr bwMode="auto">
        <a:xfrm>
          <a:off x="1233157" y="47674923"/>
          <a:ext cx="765874" cy="1939159"/>
        </a:xfrm>
        <a:prstGeom prst="rect">
          <a:avLst/>
        </a:prstGeom>
        <a:noFill/>
      </xdr:spPr>
    </xdr:pic>
    <xdr:clientData/>
  </xdr:twoCellAnchor>
  <xdr:twoCellAnchor editAs="oneCell">
    <xdr:from>
      <xdr:col>1</xdr:col>
      <xdr:colOff>175758</xdr:colOff>
      <xdr:row>45</xdr:row>
      <xdr:rowOff>42041</xdr:rowOff>
    </xdr:from>
    <xdr:to>
      <xdr:col>1</xdr:col>
      <xdr:colOff>906936</xdr:colOff>
      <xdr:row>45</xdr:row>
      <xdr:rowOff>1981200</xdr:rowOff>
    </xdr:to>
    <xdr:pic>
      <xdr:nvPicPr>
        <xdr:cNvPr id="61" name="Picture 42"/>
        <xdr:cNvPicPr>
          <a:picLocks noChangeAspect="1" noChangeArrowheads="1"/>
        </xdr:cNvPicPr>
      </xdr:nvPicPr>
      <xdr:blipFill>
        <a:blip xmlns:r="http://schemas.openxmlformats.org/officeDocument/2006/relationships" r:embed="rId8" cstate="print"/>
        <a:srcRect/>
        <a:stretch>
          <a:fillRect/>
        </a:stretch>
      </xdr:blipFill>
      <xdr:spPr bwMode="auto">
        <a:xfrm>
          <a:off x="1247813" y="49761227"/>
          <a:ext cx="731178" cy="1939159"/>
        </a:xfrm>
        <a:prstGeom prst="rect">
          <a:avLst/>
        </a:prstGeom>
        <a:noFill/>
      </xdr:spPr>
    </xdr:pic>
    <xdr:clientData/>
  </xdr:twoCellAnchor>
  <xdr:twoCellAnchor editAs="oneCell">
    <xdr:from>
      <xdr:col>1</xdr:col>
      <xdr:colOff>152399</xdr:colOff>
      <xdr:row>46</xdr:row>
      <xdr:rowOff>42893</xdr:rowOff>
    </xdr:from>
    <xdr:to>
      <xdr:col>1</xdr:col>
      <xdr:colOff>935421</xdr:colOff>
      <xdr:row>46</xdr:row>
      <xdr:rowOff>1982461</xdr:rowOff>
    </xdr:to>
    <xdr:pic>
      <xdr:nvPicPr>
        <xdr:cNvPr id="1102" name="Picture 78"/>
        <xdr:cNvPicPr>
          <a:picLocks noChangeAspect="1" noChangeArrowheads="1"/>
        </xdr:cNvPicPr>
      </xdr:nvPicPr>
      <xdr:blipFill>
        <a:blip xmlns:r="http://schemas.openxmlformats.org/officeDocument/2006/relationships" r:embed="rId21" cstate="print"/>
        <a:srcRect/>
        <a:stretch>
          <a:fillRect/>
        </a:stretch>
      </xdr:blipFill>
      <xdr:spPr bwMode="auto">
        <a:xfrm>
          <a:off x="1224454" y="51848383"/>
          <a:ext cx="783022" cy="1939568"/>
        </a:xfrm>
        <a:prstGeom prst="rect">
          <a:avLst/>
        </a:prstGeom>
        <a:noFill/>
      </xdr:spPr>
    </xdr:pic>
    <xdr:clientData/>
  </xdr:twoCellAnchor>
  <xdr:twoCellAnchor editAs="oneCell">
    <xdr:from>
      <xdr:col>1</xdr:col>
      <xdr:colOff>131380</xdr:colOff>
      <xdr:row>47</xdr:row>
      <xdr:rowOff>31531</xdr:rowOff>
    </xdr:from>
    <xdr:to>
      <xdr:col>1</xdr:col>
      <xdr:colOff>935421</xdr:colOff>
      <xdr:row>47</xdr:row>
      <xdr:rowOff>1991710</xdr:rowOff>
    </xdr:to>
    <xdr:pic>
      <xdr:nvPicPr>
        <xdr:cNvPr id="63" name="Picture 40"/>
        <xdr:cNvPicPr>
          <a:picLocks noChangeAspect="1" noChangeArrowheads="1"/>
        </xdr:cNvPicPr>
      </xdr:nvPicPr>
      <xdr:blipFill>
        <a:blip xmlns:r="http://schemas.openxmlformats.org/officeDocument/2006/relationships" r:embed="rId7" cstate="print"/>
        <a:srcRect/>
        <a:stretch>
          <a:fillRect/>
        </a:stretch>
      </xdr:blipFill>
      <xdr:spPr bwMode="auto">
        <a:xfrm>
          <a:off x="1203435" y="53923324"/>
          <a:ext cx="804041" cy="1960179"/>
        </a:xfrm>
        <a:prstGeom prst="rect">
          <a:avLst/>
        </a:prstGeom>
        <a:noFill/>
      </xdr:spPr>
    </xdr:pic>
    <xdr:clientData/>
  </xdr:twoCellAnchor>
  <xdr:twoCellAnchor editAs="oneCell">
    <xdr:from>
      <xdr:col>1</xdr:col>
      <xdr:colOff>131380</xdr:colOff>
      <xdr:row>48</xdr:row>
      <xdr:rowOff>26274</xdr:rowOff>
    </xdr:from>
    <xdr:to>
      <xdr:col>1</xdr:col>
      <xdr:colOff>916945</xdr:colOff>
      <xdr:row>48</xdr:row>
      <xdr:rowOff>2017985</xdr:rowOff>
    </xdr:to>
    <xdr:pic>
      <xdr:nvPicPr>
        <xdr:cNvPr id="64" name="Picture 56"/>
        <xdr:cNvPicPr>
          <a:picLocks noChangeAspect="1" noChangeArrowheads="1"/>
        </xdr:cNvPicPr>
      </xdr:nvPicPr>
      <xdr:blipFill>
        <a:blip xmlns:r="http://schemas.openxmlformats.org/officeDocument/2006/relationships" r:embed="rId13" cstate="print"/>
        <a:srcRect/>
        <a:stretch>
          <a:fillRect/>
        </a:stretch>
      </xdr:blipFill>
      <xdr:spPr bwMode="auto">
        <a:xfrm>
          <a:off x="1203435" y="56004371"/>
          <a:ext cx="785565" cy="1991711"/>
        </a:xfrm>
        <a:prstGeom prst="rect">
          <a:avLst/>
        </a:prstGeom>
        <a:noFill/>
      </xdr:spPr>
    </xdr:pic>
    <xdr:clientData/>
  </xdr:twoCellAnchor>
  <xdr:twoCellAnchor editAs="oneCell">
    <xdr:from>
      <xdr:col>1</xdr:col>
      <xdr:colOff>151801</xdr:colOff>
      <xdr:row>49</xdr:row>
      <xdr:rowOff>63466</xdr:rowOff>
    </xdr:from>
    <xdr:to>
      <xdr:col>1</xdr:col>
      <xdr:colOff>910419</xdr:colOff>
      <xdr:row>49</xdr:row>
      <xdr:rowOff>2017985</xdr:rowOff>
    </xdr:to>
    <xdr:pic>
      <xdr:nvPicPr>
        <xdr:cNvPr id="65" name="Picture 58"/>
        <xdr:cNvPicPr>
          <a:picLocks noChangeAspect="1" noChangeArrowheads="1"/>
        </xdr:cNvPicPr>
      </xdr:nvPicPr>
      <xdr:blipFill>
        <a:blip xmlns:r="http://schemas.openxmlformats.org/officeDocument/2006/relationships" r:embed="rId14" cstate="print"/>
        <a:srcRect/>
        <a:stretch>
          <a:fillRect/>
        </a:stretch>
      </xdr:blipFill>
      <xdr:spPr bwMode="auto">
        <a:xfrm>
          <a:off x="1223856" y="58127866"/>
          <a:ext cx="758618" cy="1954519"/>
        </a:xfrm>
        <a:prstGeom prst="rect">
          <a:avLst/>
        </a:prstGeom>
        <a:noFill/>
      </xdr:spPr>
    </xdr:pic>
    <xdr:clientData/>
  </xdr:twoCellAnchor>
  <xdr:twoCellAnchor editAs="oneCell">
    <xdr:from>
      <xdr:col>1</xdr:col>
      <xdr:colOff>173420</xdr:colOff>
      <xdr:row>50</xdr:row>
      <xdr:rowOff>31530</xdr:rowOff>
    </xdr:from>
    <xdr:to>
      <xdr:col>1</xdr:col>
      <xdr:colOff>936312</xdr:colOff>
      <xdr:row>50</xdr:row>
      <xdr:rowOff>1975945</xdr:rowOff>
    </xdr:to>
    <xdr:pic>
      <xdr:nvPicPr>
        <xdr:cNvPr id="66" name="Picture 60"/>
        <xdr:cNvPicPr>
          <a:picLocks noChangeAspect="1" noChangeArrowheads="1"/>
        </xdr:cNvPicPr>
      </xdr:nvPicPr>
      <xdr:blipFill>
        <a:blip xmlns:r="http://schemas.openxmlformats.org/officeDocument/2006/relationships" r:embed="rId15" cstate="print"/>
        <a:srcRect/>
        <a:stretch>
          <a:fillRect/>
        </a:stretch>
      </xdr:blipFill>
      <xdr:spPr bwMode="auto">
        <a:xfrm>
          <a:off x="1245475" y="60182233"/>
          <a:ext cx="762892" cy="1944415"/>
        </a:xfrm>
        <a:prstGeom prst="rect">
          <a:avLst/>
        </a:prstGeom>
        <a:noFill/>
      </xdr:spPr>
    </xdr:pic>
    <xdr:clientData/>
  </xdr:twoCellAnchor>
  <xdr:twoCellAnchor editAs="oneCell">
    <xdr:from>
      <xdr:col>1</xdr:col>
      <xdr:colOff>131378</xdr:colOff>
      <xdr:row>52</xdr:row>
      <xdr:rowOff>55117</xdr:rowOff>
    </xdr:from>
    <xdr:to>
      <xdr:col>1</xdr:col>
      <xdr:colOff>903890</xdr:colOff>
      <xdr:row>52</xdr:row>
      <xdr:rowOff>2021378</xdr:rowOff>
    </xdr:to>
    <xdr:pic>
      <xdr:nvPicPr>
        <xdr:cNvPr id="68" name="Picture 64"/>
        <xdr:cNvPicPr>
          <a:picLocks noChangeAspect="1" noChangeArrowheads="1"/>
        </xdr:cNvPicPr>
      </xdr:nvPicPr>
      <xdr:blipFill>
        <a:blip xmlns:r="http://schemas.openxmlformats.org/officeDocument/2006/relationships" r:embed="rId17" cstate="print"/>
        <a:srcRect/>
        <a:stretch>
          <a:fillRect/>
        </a:stretch>
      </xdr:blipFill>
      <xdr:spPr bwMode="auto">
        <a:xfrm>
          <a:off x="1203433" y="64378427"/>
          <a:ext cx="772512" cy="1966261"/>
        </a:xfrm>
        <a:prstGeom prst="rect">
          <a:avLst/>
        </a:prstGeom>
        <a:noFill/>
      </xdr:spPr>
    </xdr:pic>
    <xdr:clientData/>
  </xdr:twoCellAnchor>
  <xdr:twoCellAnchor editAs="oneCell">
    <xdr:from>
      <xdr:col>1</xdr:col>
      <xdr:colOff>147148</xdr:colOff>
      <xdr:row>51</xdr:row>
      <xdr:rowOff>36785</xdr:rowOff>
    </xdr:from>
    <xdr:to>
      <xdr:col>1</xdr:col>
      <xdr:colOff>917712</xdr:colOff>
      <xdr:row>51</xdr:row>
      <xdr:rowOff>2002221</xdr:rowOff>
    </xdr:to>
    <xdr:pic>
      <xdr:nvPicPr>
        <xdr:cNvPr id="69" name="Picture 62"/>
        <xdr:cNvPicPr>
          <a:picLocks noChangeAspect="1" noChangeArrowheads="1"/>
        </xdr:cNvPicPr>
      </xdr:nvPicPr>
      <xdr:blipFill>
        <a:blip xmlns:r="http://schemas.openxmlformats.org/officeDocument/2006/relationships" r:embed="rId16" cstate="print"/>
        <a:srcRect/>
        <a:stretch>
          <a:fillRect/>
        </a:stretch>
      </xdr:blipFill>
      <xdr:spPr bwMode="auto">
        <a:xfrm>
          <a:off x="1219203" y="62273792"/>
          <a:ext cx="770564" cy="1965436"/>
        </a:xfrm>
        <a:prstGeom prst="rect">
          <a:avLst/>
        </a:prstGeom>
        <a:noFill/>
      </xdr:spPr>
    </xdr:pic>
    <xdr:clientData/>
  </xdr:twoCellAnchor>
  <xdr:twoCellAnchor editAs="oneCell">
    <xdr:from>
      <xdr:col>1</xdr:col>
      <xdr:colOff>140082</xdr:colOff>
      <xdr:row>53</xdr:row>
      <xdr:rowOff>63062</xdr:rowOff>
    </xdr:from>
    <xdr:to>
      <xdr:col>1</xdr:col>
      <xdr:colOff>903880</xdr:colOff>
      <xdr:row>53</xdr:row>
      <xdr:rowOff>1996966</xdr:rowOff>
    </xdr:to>
    <xdr:pic>
      <xdr:nvPicPr>
        <xdr:cNvPr id="70" name="Picture 76"/>
        <xdr:cNvPicPr>
          <a:picLocks noChangeAspect="1" noChangeArrowheads="1"/>
        </xdr:cNvPicPr>
      </xdr:nvPicPr>
      <xdr:blipFill>
        <a:blip xmlns:r="http://schemas.openxmlformats.org/officeDocument/2006/relationships" r:embed="rId20" cstate="print"/>
        <a:srcRect/>
        <a:stretch>
          <a:fillRect/>
        </a:stretch>
      </xdr:blipFill>
      <xdr:spPr bwMode="auto">
        <a:xfrm>
          <a:off x="1212137" y="66472676"/>
          <a:ext cx="763798" cy="1933904"/>
        </a:xfrm>
        <a:prstGeom prst="rect">
          <a:avLst/>
        </a:prstGeom>
        <a:noFill/>
      </xdr:spPr>
    </xdr:pic>
    <xdr:clientData/>
  </xdr:twoCellAnchor>
  <xdr:twoCellAnchor editAs="oneCell">
    <xdr:from>
      <xdr:col>1</xdr:col>
      <xdr:colOff>149481</xdr:colOff>
      <xdr:row>54</xdr:row>
      <xdr:rowOff>47297</xdr:rowOff>
    </xdr:from>
    <xdr:to>
      <xdr:col>1</xdr:col>
      <xdr:colOff>893379</xdr:colOff>
      <xdr:row>54</xdr:row>
      <xdr:rowOff>1964441</xdr:rowOff>
    </xdr:to>
    <xdr:pic>
      <xdr:nvPicPr>
        <xdr:cNvPr id="71" name="Picture 42"/>
        <xdr:cNvPicPr>
          <a:picLocks noChangeAspect="1" noChangeArrowheads="1"/>
        </xdr:cNvPicPr>
      </xdr:nvPicPr>
      <xdr:blipFill>
        <a:blip xmlns:r="http://schemas.openxmlformats.org/officeDocument/2006/relationships" r:embed="rId8" cstate="print"/>
        <a:srcRect/>
        <a:stretch>
          <a:fillRect/>
        </a:stretch>
      </xdr:blipFill>
      <xdr:spPr bwMode="auto">
        <a:xfrm>
          <a:off x="1221536" y="68543214"/>
          <a:ext cx="743898" cy="1917144"/>
        </a:xfrm>
        <a:prstGeom prst="rect">
          <a:avLst/>
        </a:prstGeom>
        <a:noFill/>
      </xdr:spPr>
    </xdr:pic>
    <xdr:clientData/>
  </xdr:twoCellAnchor>
  <xdr:twoCellAnchor editAs="oneCell">
    <xdr:from>
      <xdr:col>1</xdr:col>
      <xdr:colOff>257504</xdr:colOff>
      <xdr:row>55</xdr:row>
      <xdr:rowOff>39096</xdr:rowOff>
    </xdr:from>
    <xdr:to>
      <xdr:col>1</xdr:col>
      <xdr:colOff>682467</xdr:colOff>
      <xdr:row>56</xdr:row>
      <xdr:rowOff>730469</xdr:rowOff>
    </xdr:to>
    <xdr:pic>
      <xdr:nvPicPr>
        <xdr:cNvPr id="1104" name="Picture 80"/>
        <xdr:cNvPicPr>
          <a:picLocks noChangeAspect="1" noChangeArrowheads="1"/>
        </xdr:cNvPicPr>
      </xdr:nvPicPr>
      <xdr:blipFill>
        <a:blip xmlns:r="http://schemas.openxmlformats.org/officeDocument/2006/relationships" r:embed="rId22" cstate="print"/>
        <a:srcRect/>
        <a:stretch>
          <a:fillRect/>
        </a:stretch>
      </xdr:blipFill>
      <xdr:spPr bwMode="auto">
        <a:xfrm>
          <a:off x="1329559" y="70621317"/>
          <a:ext cx="424963" cy="1458627"/>
        </a:xfrm>
        <a:prstGeom prst="rect">
          <a:avLst/>
        </a:prstGeom>
        <a:noFill/>
      </xdr:spPr>
    </xdr:pic>
    <xdr:clientData/>
  </xdr:twoCellAnchor>
  <xdr:twoCellAnchor editAs="oneCell">
    <xdr:from>
      <xdr:col>1</xdr:col>
      <xdr:colOff>178676</xdr:colOff>
      <xdr:row>26</xdr:row>
      <xdr:rowOff>52553</xdr:rowOff>
    </xdr:from>
    <xdr:to>
      <xdr:col>1</xdr:col>
      <xdr:colOff>907197</xdr:colOff>
      <xdr:row>26</xdr:row>
      <xdr:rowOff>913443</xdr:rowOff>
    </xdr:to>
    <xdr:pic>
      <xdr:nvPicPr>
        <xdr:cNvPr id="1106" name="Picture 82"/>
        <xdr:cNvPicPr>
          <a:picLocks noChangeAspect="1" noChangeArrowheads="1"/>
        </xdr:cNvPicPr>
      </xdr:nvPicPr>
      <xdr:blipFill>
        <a:blip xmlns:r="http://schemas.openxmlformats.org/officeDocument/2006/relationships" r:embed="rId23" cstate="print"/>
        <a:srcRect/>
        <a:stretch>
          <a:fillRect/>
        </a:stretch>
      </xdr:blipFill>
      <xdr:spPr bwMode="auto">
        <a:xfrm>
          <a:off x="1093076" y="15056070"/>
          <a:ext cx="728521" cy="860890"/>
        </a:xfrm>
        <a:prstGeom prst="rect">
          <a:avLst/>
        </a:prstGeom>
        <a:noFill/>
      </xdr:spPr>
    </xdr:pic>
    <xdr:clientData/>
  </xdr:twoCellAnchor>
  <xdr:twoCellAnchor editAs="oneCell">
    <xdr:from>
      <xdr:col>1</xdr:col>
      <xdr:colOff>120872</xdr:colOff>
      <xdr:row>69</xdr:row>
      <xdr:rowOff>32902</xdr:rowOff>
    </xdr:from>
    <xdr:to>
      <xdr:col>1</xdr:col>
      <xdr:colOff>922160</xdr:colOff>
      <xdr:row>69</xdr:row>
      <xdr:rowOff>783022</xdr:rowOff>
    </xdr:to>
    <xdr:pic>
      <xdr:nvPicPr>
        <xdr:cNvPr id="1132" name="Picture 108"/>
        <xdr:cNvPicPr>
          <a:picLocks noChangeAspect="1" noChangeArrowheads="1"/>
        </xdr:cNvPicPr>
      </xdr:nvPicPr>
      <xdr:blipFill>
        <a:blip xmlns:r="http://schemas.openxmlformats.org/officeDocument/2006/relationships" r:embed="rId24" cstate="print"/>
        <a:srcRect/>
        <a:stretch>
          <a:fillRect/>
        </a:stretch>
      </xdr:blipFill>
      <xdr:spPr bwMode="auto">
        <a:xfrm>
          <a:off x="1035272" y="81572157"/>
          <a:ext cx="801288" cy="750120"/>
        </a:xfrm>
        <a:prstGeom prst="rect">
          <a:avLst/>
        </a:prstGeom>
        <a:noFill/>
      </xdr:spPr>
    </xdr:pic>
    <xdr:clientData/>
  </xdr:twoCellAnchor>
  <xdr:twoCellAnchor editAs="oneCell">
    <xdr:from>
      <xdr:col>1</xdr:col>
      <xdr:colOff>126124</xdr:colOff>
      <xdr:row>73</xdr:row>
      <xdr:rowOff>17019</xdr:rowOff>
    </xdr:from>
    <xdr:to>
      <xdr:col>1</xdr:col>
      <xdr:colOff>914401</xdr:colOff>
      <xdr:row>73</xdr:row>
      <xdr:rowOff>758286</xdr:rowOff>
    </xdr:to>
    <xdr:pic>
      <xdr:nvPicPr>
        <xdr:cNvPr id="1138" name="Picture 114"/>
        <xdr:cNvPicPr>
          <a:picLocks noChangeAspect="1" noChangeArrowheads="1"/>
        </xdr:cNvPicPr>
      </xdr:nvPicPr>
      <xdr:blipFill>
        <a:blip xmlns:r="http://schemas.openxmlformats.org/officeDocument/2006/relationships" r:embed="rId25" cstate="print"/>
        <a:srcRect/>
        <a:stretch>
          <a:fillRect/>
        </a:stretch>
      </xdr:blipFill>
      <xdr:spPr bwMode="auto">
        <a:xfrm>
          <a:off x="1040524" y="84751419"/>
          <a:ext cx="788277" cy="741267"/>
        </a:xfrm>
        <a:prstGeom prst="rect">
          <a:avLst/>
        </a:prstGeom>
        <a:noFill/>
      </xdr:spPr>
    </xdr:pic>
    <xdr:clientData/>
  </xdr:twoCellAnchor>
  <xdr:twoCellAnchor editAs="oneCell">
    <xdr:from>
      <xdr:col>1</xdr:col>
      <xdr:colOff>120871</xdr:colOff>
      <xdr:row>72</xdr:row>
      <xdr:rowOff>15767</xdr:rowOff>
    </xdr:from>
    <xdr:to>
      <xdr:col>1</xdr:col>
      <xdr:colOff>913001</xdr:colOff>
      <xdr:row>72</xdr:row>
      <xdr:rowOff>777767</xdr:rowOff>
    </xdr:to>
    <xdr:pic>
      <xdr:nvPicPr>
        <xdr:cNvPr id="1140" name="Picture 116"/>
        <xdr:cNvPicPr>
          <a:picLocks noChangeAspect="1" noChangeArrowheads="1"/>
        </xdr:cNvPicPr>
      </xdr:nvPicPr>
      <xdr:blipFill>
        <a:blip xmlns:r="http://schemas.openxmlformats.org/officeDocument/2006/relationships" r:embed="rId26" cstate="print"/>
        <a:srcRect/>
        <a:stretch>
          <a:fillRect/>
        </a:stretch>
      </xdr:blipFill>
      <xdr:spPr bwMode="auto">
        <a:xfrm>
          <a:off x="1035271" y="83951381"/>
          <a:ext cx="792130" cy="762000"/>
        </a:xfrm>
        <a:prstGeom prst="rect">
          <a:avLst/>
        </a:prstGeom>
        <a:noFill/>
      </xdr:spPr>
    </xdr:pic>
    <xdr:clientData/>
  </xdr:twoCellAnchor>
  <xdr:twoCellAnchor editAs="oneCell">
    <xdr:from>
      <xdr:col>1</xdr:col>
      <xdr:colOff>115615</xdr:colOff>
      <xdr:row>71</xdr:row>
      <xdr:rowOff>21020</xdr:rowOff>
    </xdr:from>
    <xdr:to>
      <xdr:col>1</xdr:col>
      <xdr:colOff>919656</xdr:colOff>
      <xdr:row>71</xdr:row>
      <xdr:rowOff>788276</xdr:rowOff>
    </xdr:to>
    <xdr:pic>
      <xdr:nvPicPr>
        <xdr:cNvPr id="1142" name="Picture 118"/>
        <xdr:cNvPicPr>
          <a:picLocks noChangeAspect="1" noChangeArrowheads="1"/>
        </xdr:cNvPicPr>
      </xdr:nvPicPr>
      <xdr:blipFill>
        <a:blip xmlns:r="http://schemas.openxmlformats.org/officeDocument/2006/relationships" r:embed="rId27" cstate="print"/>
        <a:srcRect/>
        <a:stretch>
          <a:fillRect/>
        </a:stretch>
      </xdr:blipFill>
      <xdr:spPr bwMode="auto">
        <a:xfrm>
          <a:off x="1030015" y="83157848"/>
          <a:ext cx="804041" cy="767256"/>
        </a:xfrm>
        <a:prstGeom prst="rect">
          <a:avLst/>
        </a:prstGeom>
        <a:noFill/>
      </xdr:spPr>
    </xdr:pic>
    <xdr:clientData/>
  </xdr:twoCellAnchor>
  <xdr:twoCellAnchor editAs="oneCell">
    <xdr:from>
      <xdr:col>1</xdr:col>
      <xdr:colOff>120869</xdr:colOff>
      <xdr:row>59</xdr:row>
      <xdr:rowOff>10512</xdr:rowOff>
    </xdr:from>
    <xdr:to>
      <xdr:col>1</xdr:col>
      <xdr:colOff>934432</xdr:colOff>
      <xdr:row>59</xdr:row>
      <xdr:rowOff>777765</xdr:rowOff>
    </xdr:to>
    <xdr:pic>
      <xdr:nvPicPr>
        <xdr:cNvPr id="1154" name="Picture 130"/>
        <xdr:cNvPicPr>
          <a:picLocks noChangeAspect="1" noChangeArrowheads="1"/>
        </xdr:cNvPicPr>
      </xdr:nvPicPr>
      <xdr:blipFill>
        <a:blip xmlns:r="http://schemas.openxmlformats.org/officeDocument/2006/relationships" r:embed="rId28" cstate="print"/>
        <a:srcRect/>
        <a:stretch>
          <a:fillRect/>
        </a:stretch>
      </xdr:blipFill>
      <xdr:spPr bwMode="auto">
        <a:xfrm>
          <a:off x="1192924" y="73099450"/>
          <a:ext cx="813563" cy="767253"/>
        </a:xfrm>
        <a:prstGeom prst="rect">
          <a:avLst/>
        </a:prstGeom>
        <a:noFill/>
      </xdr:spPr>
    </xdr:pic>
    <xdr:clientData/>
  </xdr:twoCellAnchor>
  <xdr:twoCellAnchor editAs="oneCell">
    <xdr:from>
      <xdr:col>1</xdr:col>
      <xdr:colOff>126124</xdr:colOff>
      <xdr:row>58</xdr:row>
      <xdr:rowOff>10510</xdr:rowOff>
    </xdr:from>
    <xdr:to>
      <xdr:col>1</xdr:col>
      <xdr:colOff>944982</xdr:colOff>
      <xdr:row>58</xdr:row>
      <xdr:rowOff>783019</xdr:rowOff>
    </xdr:to>
    <xdr:pic>
      <xdr:nvPicPr>
        <xdr:cNvPr id="1156" name="Picture 132"/>
        <xdr:cNvPicPr>
          <a:picLocks noChangeAspect="1" noChangeArrowheads="1"/>
        </xdr:cNvPicPr>
      </xdr:nvPicPr>
      <xdr:blipFill>
        <a:blip xmlns:r="http://schemas.openxmlformats.org/officeDocument/2006/relationships" r:embed="rId29" cstate="print"/>
        <a:srcRect/>
        <a:stretch>
          <a:fillRect/>
        </a:stretch>
      </xdr:blipFill>
      <xdr:spPr bwMode="auto">
        <a:xfrm>
          <a:off x="1198179" y="72300662"/>
          <a:ext cx="818858" cy="772509"/>
        </a:xfrm>
        <a:prstGeom prst="rect">
          <a:avLst/>
        </a:prstGeom>
        <a:noFill/>
      </xdr:spPr>
    </xdr:pic>
    <xdr:clientData/>
  </xdr:twoCellAnchor>
  <xdr:twoCellAnchor editAs="oneCell">
    <xdr:from>
      <xdr:col>1</xdr:col>
      <xdr:colOff>120869</xdr:colOff>
      <xdr:row>60</xdr:row>
      <xdr:rowOff>21022</xdr:rowOff>
    </xdr:from>
    <xdr:to>
      <xdr:col>1</xdr:col>
      <xdr:colOff>935421</xdr:colOff>
      <xdr:row>60</xdr:row>
      <xdr:rowOff>780723</xdr:rowOff>
    </xdr:to>
    <xdr:pic>
      <xdr:nvPicPr>
        <xdr:cNvPr id="1158" name="Picture 134"/>
        <xdr:cNvPicPr>
          <a:picLocks noChangeAspect="1" noChangeArrowheads="1"/>
        </xdr:cNvPicPr>
      </xdr:nvPicPr>
      <xdr:blipFill>
        <a:blip xmlns:r="http://schemas.openxmlformats.org/officeDocument/2006/relationships" r:embed="rId30" cstate="print"/>
        <a:srcRect/>
        <a:stretch>
          <a:fillRect/>
        </a:stretch>
      </xdr:blipFill>
      <xdr:spPr bwMode="auto">
        <a:xfrm>
          <a:off x="1192924" y="73908746"/>
          <a:ext cx="814552" cy="759701"/>
        </a:xfrm>
        <a:prstGeom prst="rect">
          <a:avLst/>
        </a:prstGeom>
        <a:noFill/>
      </xdr:spPr>
    </xdr:pic>
    <xdr:clientData/>
  </xdr:twoCellAnchor>
  <xdr:twoCellAnchor editAs="oneCell">
    <xdr:from>
      <xdr:col>1</xdr:col>
      <xdr:colOff>115615</xdr:colOff>
      <xdr:row>61</xdr:row>
      <xdr:rowOff>21020</xdr:rowOff>
    </xdr:from>
    <xdr:to>
      <xdr:col>1</xdr:col>
      <xdr:colOff>930167</xdr:colOff>
      <xdr:row>61</xdr:row>
      <xdr:rowOff>777992</xdr:rowOff>
    </xdr:to>
    <xdr:pic>
      <xdr:nvPicPr>
        <xdr:cNvPr id="1160" name="Picture 136"/>
        <xdr:cNvPicPr>
          <a:picLocks noChangeAspect="1" noChangeArrowheads="1"/>
        </xdr:cNvPicPr>
      </xdr:nvPicPr>
      <xdr:blipFill>
        <a:blip xmlns:r="http://schemas.openxmlformats.org/officeDocument/2006/relationships" r:embed="rId31" cstate="print"/>
        <a:srcRect/>
        <a:stretch>
          <a:fillRect/>
        </a:stretch>
      </xdr:blipFill>
      <xdr:spPr bwMode="auto">
        <a:xfrm>
          <a:off x="1187670" y="74707530"/>
          <a:ext cx="814552" cy="756972"/>
        </a:xfrm>
        <a:prstGeom prst="rect">
          <a:avLst/>
        </a:prstGeom>
        <a:noFill/>
      </xdr:spPr>
    </xdr:pic>
    <xdr:clientData/>
  </xdr:twoCellAnchor>
  <xdr:twoCellAnchor editAs="oneCell">
    <xdr:from>
      <xdr:col>1</xdr:col>
      <xdr:colOff>131381</xdr:colOff>
      <xdr:row>74</xdr:row>
      <xdr:rowOff>15766</xdr:rowOff>
    </xdr:from>
    <xdr:to>
      <xdr:col>1</xdr:col>
      <xdr:colOff>930166</xdr:colOff>
      <xdr:row>74</xdr:row>
      <xdr:rowOff>766767</xdr:rowOff>
    </xdr:to>
    <xdr:pic>
      <xdr:nvPicPr>
        <xdr:cNvPr id="1162" name="Picture 138"/>
        <xdr:cNvPicPr>
          <a:picLocks noChangeAspect="1" noChangeArrowheads="1"/>
        </xdr:cNvPicPr>
      </xdr:nvPicPr>
      <xdr:blipFill>
        <a:blip xmlns:r="http://schemas.openxmlformats.org/officeDocument/2006/relationships" r:embed="rId32" cstate="print"/>
        <a:srcRect/>
        <a:stretch>
          <a:fillRect/>
        </a:stretch>
      </xdr:blipFill>
      <xdr:spPr bwMode="auto">
        <a:xfrm>
          <a:off x="1045781" y="85548952"/>
          <a:ext cx="798785" cy="751001"/>
        </a:xfrm>
        <a:prstGeom prst="rect">
          <a:avLst/>
        </a:prstGeom>
        <a:noFill/>
      </xdr:spPr>
    </xdr:pic>
    <xdr:clientData/>
  </xdr:twoCellAnchor>
  <xdr:twoCellAnchor editAs="oneCell">
    <xdr:from>
      <xdr:col>1</xdr:col>
      <xdr:colOff>115614</xdr:colOff>
      <xdr:row>65</xdr:row>
      <xdr:rowOff>10514</xdr:rowOff>
    </xdr:from>
    <xdr:to>
      <xdr:col>1</xdr:col>
      <xdr:colOff>932395</xdr:colOff>
      <xdr:row>65</xdr:row>
      <xdr:rowOff>783022</xdr:rowOff>
    </xdr:to>
    <xdr:pic>
      <xdr:nvPicPr>
        <xdr:cNvPr id="1164" name="Picture 140"/>
        <xdr:cNvPicPr>
          <a:picLocks noChangeAspect="1" noChangeArrowheads="1"/>
        </xdr:cNvPicPr>
      </xdr:nvPicPr>
      <xdr:blipFill>
        <a:blip xmlns:r="http://schemas.openxmlformats.org/officeDocument/2006/relationships" r:embed="rId33" cstate="print"/>
        <a:srcRect/>
        <a:stretch>
          <a:fillRect/>
        </a:stretch>
      </xdr:blipFill>
      <xdr:spPr bwMode="auto">
        <a:xfrm>
          <a:off x="1030014" y="77545328"/>
          <a:ext cx="816781" cy="772508"/>
        </a:xfrm>
        <a:prstGeom prst="rect">
          <a:avLst/>
        </a:prstGeom>
        <a:noFill/>
      </xdr:spPr>
    </xdr:pic>
    <xdr:clientData/>
  </xdr:twoCellAnchor>
  <xdr:twoCellAnchor editAs="oneCell">
    <xdr:from>
      <xdr:col>1</xdr:col>
      <xdr:colOff>115611</xdr:colOff>
      <xdr:row>63</xdr:row>
      <xdr:rowOff>13366</xdr:rowOff>
    </xdr:from>
    <xdr:to>
      <xdr:col>1</xdr:col>
      <xdr:colOff>935420</xdr:colOff>
      <xdr:row>63</xdr:row>
      <xdr:rowOff>783669</xdr:rowOff>
    </xdr:to>
    <xdr:pic>
      <xdr:nvPicPr>
        <xdr:cNvPr id="1166" name="Picture 142"/>
        <xdr:cNvPicPr>
          <a:picLocks noChangeAspect="1" noChangeArrowheads="1"/>
        </xdr:cNvPicPr>
      </xdr:nvPicPr>
      <xdr:blipFill>
        <a:blip xmlns:r="http://schemas.openxmlformats.org/officeDocument/2006/relationships" r:embed="rId34" cstate="print"/>
        <a:srcRect/>
        <a:stretch>
          <a:fillRect/>
        </a:stretch>
      </xdr:blipFill>
      <xdr:spPr bwMode="auto">
        <a:xfrm>
          <a:off x="1187666" y="76297449"/>
          <a:ext cx="819809" cy="770303"/>
        </a:xfrm>
        <a:prstGeom prst="rect">
          <a:avLst/>
        </a:prstGeom>
        <a:noFill/>
      </xdr:spPr>
    </xdr:pic>
    <xdr:clientData/>
  </xdr:twoCellAnchor>
  <xdr:twoCellAnchor editAs="oneCell">
    <xdr:from>
      <xdr:col>1</xdr:col>
      <xdr:colOff>105105</xdr:colOff>
      <xdr:row>62</xdr:row>
      <xdr:rowOff>21023</xdr:rowOff>
    </xdr:from>
    <xdr:to>
      <xdr:col>1</xdr:col>
      <xdr:colOff>914400</xdr:colOff>
      <xdr:row>62</xdr:row>
      <xdr:rowOff>769669</xdr:rowOff>
    </xdr:to>
    <xdr:pic>
      <xdr:nvPicPr>
        <xdr:cNvPr id="1168" name="Picture 144"/>
        <xdr:cNvPicPr>
          <a:picLocks noChangeAspect="1" noChangeArrowheads="1"/>
        </xdr:cNvPicPr>
      </xdr:nvPicPr>
      <xdr:blipFill>
        <a:blip xmlns:r="http://schemas.openxmlformats.org/officeDocument/2006/relationships" r:embed="rId35" cstate="print"/>
        <a:srcRect/>
        <a:stretch>
          <a:fillRect/>
        </a:stretch>
      </xdr:blipFill>
      <xdr:spPr bwMode="auto">
        <a:xfrm>
          <a:off x="1177160" y="75506320"/>
          <a:ext cx="809295" cy="748646"/>
        </a:xfrm>
        <a:prstGeom prst="rect">
          <a:avLst/>
        </a:prstGeom>
        <a:noFill/>
      </xdr:spPr>
    </xdr:pic>
    <xdr:clientData/>
  </xdr:twoCellAnchor>
  <xdr:twoCellAnchor editAs="oneCell">
    <xdr:from>
      <xdr:col>1</xdr:col>
      <xdr:colOff>120868</xdr:colOff>
      <xdr:row>64</xdr:row>
      <xdr:rowOff>31005</xdr:rowOff>
    </xdr:from>
    <xdr:to>
      <xdr:col>1</xdr:col>
      <xdr:colOff>914399</xdr:colOff>
      <xdr:row>64</xdr:row>
      <xdr:rowOff>775057</xdr:rowOff>
    </xdr:to>
    <xdr:pic>
      <xdr:nvPicPr>
        <xdr:cNvPr id="1170" name="Picture 146"/>
        <xdr:cNvPicPr>
          <a:picLocks noChangeAspect="1" noChangeArrowheads="1"/>
        </xdr:cNvPicPr>
      </xdr:nvPicPr>
      <xdr:blipFill>
        <a:blip xmlns:r="http://schemas.openxmlformats.org/officeDocument/2006/relationships" r:embed="rId36" cstate="print"/>
        <a:srcRect/>
        <a:stretch>
          <a:fillRect/>
        </a:stretch>
      </xdr:blipFill>
      <xdr:spPr bwMode="auto">
        <a:xfrm>
          <a:off x="1035268" y="76767033"/>
          <a:ext cx="793531" cy="744052"/>
        </a:xfrm>
        <a:prstGeom prst="rect">
          <a:avLst/>
        </a:prstGeom>
        <a:noFill/>
      </xdr:spPr>
    </xdr:pic>
    <xdr:clientData/>
  </xdr:twoCellAnchor>
  <xdr:twoCellAnchor editAs="oneCell">
    <xdr:from>
      <xdr:col>1</xdr:col>
      <xdr:colOff>115614</xdr:colOff>
      <xdr:row>66</xdr:row>
      <xdr:rowOff>27933</xdr:rowOff>
    </xdr:from>
    <xdr:to>
      <xdr:col>1</xdr:col>
      <xdr:colOff>912405</xdr:colOff>
      <xdr:row>66</xdr:row>
      <xdr:rowOff>762003</xdr:rowOff>
    </xdr:to>
    <xdr:pic>
      <xdr:nvPicPr>
        <xdr:cNvPr id="1174" name="Picture 150"/>
        <xdr:cNvPicPr>
          <a:picLocks noChangeAspect="1" noChangeArrowheads="1"/>
        </xdr:cNvPicPr>
      </xdr:nvPicPr>
      <xdr:blipFill>
        <a:blip xmlns:r="http://schemas.openxmlformats.org/officeDocument/2006/relationships" r:embed="rId37" cstate="print"/>
        <a:srcRect/>
        <a:stretch>
          <a:fillRect/>
        </a:stretch>
      </xdr:blipFill>
      <xdr:spPr bwMode="auto">
        <a:xfrm>
          <a:off x="1030014" y="78361533"/>
          <a:ext cx="796791" cy="734070"/>
        </a:xfrm>
        <a:prstGeom prst="rect">
          <a:avLst/>
        </a:prstGeom>
        <a:noFill/>
      </xdr:spPr>
    </xdr:pic>
    <xdr:clientData/>
  </xdr:twoCellAnchor>
  <xdr:twoCellAnchor editAs="oneCell">
    <xdr:from>
      <xdr:col>1</xdr:col>
      <xdr:colOff>118018</xdr:colOff>
      <xdr:row>67</xdr:row>
      <xdr:rowOff>15766</xdr:rowOff>
    </xdr:from>
    <xdr:to>
      <xdr:col>1</xdr:col>
      <xdr:colOff>905217</xdr:colOff>
      <xdr:row>67</xdr:row>
      <xdr:rowOff>1192924</xdr:rowOff>
    </xdr:to>
    <xdr:pic>
      <xdr:nvPicPr>
        <xdr:cNvPr id="1176" name="Picture 152"/>
        <xdr:cNvPicPr>
          <a:picLocks noChangeAspect="1" noChangeArrowheads="1"/>
        </xdr:cNvPicPr>
      </xdr:nvPicPr>
      <xdr:blipFill>
        <a:blip xmlns:r="http://schemas.openxmlformats.org/officeDocument/2006/relationships" r:embed="rId38" cstate="print"/>
        <a:srcRect/>
        <a:stretch>
          <a:fillRect/>
        </a:stretch>
      </xdr:blipFill>
      <xdr:spPr bwMode="auto">
        <a:xfrm>
          <a:off x="1032418" y="79210426"/>
          <a:ext cx="787199" cy="1177158"/>
        </a:xfrm>
        <a:prstGeom prst="rect">
          <a:avLst/>
        </a:prstGeom>
        <a:noFill/>
      </xdr:spPr>
    </xdr:pic>
    <xdr:clientData/>
  </xdr:twoCellAnchor>
  <xdr:twoCellAnchor editAs="oneCell">
    <xdr:from>
      <xdr:col>1</xdr:col>
      <xdr:colOff>115615</xdr:colOff>
      <xdr:row>68</xdr:row>
      <xdr:rowOff>15768</xdr:rowOff>
    </xdr:from>
    <xdr:to>
      <xdr:col>1</xdr:col>
      <xdr:colOff>884743</xdr:colOff>
      <xdr:row>68</xdr:row>
      <xdr:rowOff>1177160</xdr:rowOff>
    </xdr:to>
    <xdr:pic>
      <xdr:nvPicPr>
        <xdr:cNvPr id="1180" name="Picture 156"/>
        <xdr:cNvPicPr>
          <a:picLocks noChangeAspect="1" noChangeArrowheads="1"/>
        </xdr:cNvPicPr>
      </xdr:nvPicPr>
      <xdr:blipFill>
        <a:blip xmlns:r="http://schemas.openxmlformats.org/officeDocument/2006/relationships" r:embed="rId39" cstate="print"/>
        <a:srcRect/>
        <a:stretch>
          <a:fillRect/>
        </a:stretch>
      </xdr:blipFill>
      <xdr:spPr bwMode="auto">
        <a:xfrm>
          <a:off x="1030015" y="80351589"/>
          <a:ext cx="769128" cy="1161392"/>
        </a:xfrm>
        <a:prstGeom prst="rect">
          <a:avLst/>
        </a:prstGeom>
        <a:noFill/>
      </xdr:spPr>
    </xdr:pic>
    <xdr:clientData/>
  </xdr:twoCellAnchor>
  <xdr:twoCellAnchor editAs="oneCell">
    <xdr:from>
      <xdr:col>1</xdr:col>
      <xdr:colOff>115614</xdr:colOff>
      <xdr:row>70</xdr:row>
      <xdr:rowOff>21021</xdr:rowOff>
    </xdr:from>
    <xdr:to>
      <xdr:col>1</xdr:col>
      <xdr:colOff>933923</xdr:colOff>
      <xdr:row>70</xdr:row>
      <xdr:rowOff>793530</xdr:rowOff>
    </xdr:to>
    <xdr:pic>
      <xdr:nvPicPr>
        <xdr:cNvPr id="1184" name="Picture 160"/>
        <xdr:cNvPicPr>
          <a:picLocks noChangeAspect="1" noChangeArrowheads="1"/>
        </xdr:cNvPicPr>
      </xdr:nvPicPr>
      <xdr:blipFill>
        <a:blip xmlns:r="http://schemas.openxmlformats.org/officeDocument/2006/relationships" r:embed="rId40" cstate="print"/>
        <a:srcRect/>
        <a:stretch>
          <a:fillRect/>
        </a:stretch>
      </xdr:blipFill>
      <xdr:spPr bwMode="auto">
        <a:xfrm>
          <a:off x="1030014" y="82359062"/>
          <a:ext cx="818309" cy="772509"/>
        </a:xfrm>
        <a:prstGeom prst="rect">
          <a:avLst/>
        </a:prstGeom>
        <a:noFill/>
      </xdr:spPr>
    </xdr:pic>
    <xdr:clientData/>
  </xdr:twoCellAnchor>
  <xdr:twoCellAnchor editAs="oneCell">
    <xdr:from>
      <xdr:col>1</xdr:col>
      <xdr:colOff>141891</xdr:colOff>
      <xdr:row>75</xdr:row>
      <xdr:rowOff>18502</xdr:rowOff>
    </xdr:from>
    <xdr:to>
      <xdr:col>1</xdr:col>
      <xdr:colOff>924910</xdr:colOff>
      <xdr:row>75</xdr:row>
      <xdr:rowOff>765520</xdr:rowOff>
    </xdr:to>
    <xdr:pic>
      <xdr:nvPicPr>
        <xdr:cNvPr id="1186" name="Picture 162"/>
        <xdr:cNvPicPr>
          <a:picLocks noChangeAspect="1" noChangeArrowheads="1"/>
        </xdr:cNvPicPr>
      </xdr:nvPicPr>
      <xdr:blipFill>
        <a:blip xmlns:r="http://schemas.openxmlformats.org/officeDocument/2006/relationships" r:embed="rId41" cstate="print"/>
        <a:srcRect/>
        <a:stretch>
          <a:fillRect/>
        </a:stretch>
      </xdr:blipFill>
      <xdr:spPr bwMode="auto">
        <a:xfrm>
          <a:off x="1056291" y="86350474"/>
          <a:ext cx="783019" cy="747018"/>
        </a:xfrm>
        <a:prstGeom prst="rect">
          <a:avLst/>
        </a:prstGeom>
        <a:noFill/>
      </xdr:spPr>
    </xdr:pic>
    <xdr:clientData/>
  </xdr:twoCellAnchor>
  <xdr:twoCellAnchor editAs="oneCell">
    <xdr:from>
      <xdr:col>1</xdr:col>
      <xdr:colOff>289034</xdr:colOff>
      <xdr:row>81</xdr:row>
      <xdr:rowOff>94950</xdr:rowOff>
    </xdr:from>
    <xdr:to>
      <xdr:col>1</xdr:col>
      <xdr:colOff>768187</xdr:colOff>
      <xdr:row>81</xdr:row>
      <xdr:rowOff>546538</xdr:rowOff>
    </xdr:to>
    <xdr:pic>
      <xdr:nvPicPr>
        <xdr:cNvPr id="1190" name="Picture 166"/>
        <xdr:cNvPicPr>
          <a:picLocks noChangeAspect="1" noChangeArrowheads="1"/>
        </xdr:cNvPicPr>
      </xdr:nvPicPr>
      <xdr:blipFill>
        <a:blip xmlns:r="http://schemas.openxmlformats.org/officeDocument/2006/relationships" r:embed="rId42" cstate="print"/>
        <a:srcRect/>
        <a:stretch>
          <a:fillRect/>
        </a:stretch>
      </xdr:blipFill>
      <xdr:spPr bwMode="auto">
        <a:xfrm>
          <a:off x="1361089" y="89858550"/>
          <a:ext cx="479153" cy="451588"/>
        </a:xfrm>
        <a:prstGeom prst="rect">
          <a:avLst/>
        </a:prstGeom>
        <a:noFill/>
      </xdr:spPr>
    </xdr:pic>
    <xdr:clientData/>
  </xdr:twoCellAnchor>
  <xdr:twoCellAnchor editAs="oneCell">
    <xdr:from>
      <xdr:col>1</xdr:col>
      <xdr:colOff>304799</xdr:colOff>
      <xdr:row>78</xdr:row>
      <xdr:rowOff>15767</xdr:rowOff>
    </xdr:from>
    <xdr:to>
      <xdr:col>1</xdr:col>
      <xdr:colOff>709448</xdr:colOff>
      <xdr:row>78</xdr:row>
      <xdr:rowOff>641372</xdr:rowOff>
    </xdr:to>
    <xdr:pic>
      <xdr:nvPicPr>
        <xdr:cNvPr id="1192" name="Picture 168"/>
        <xdr:cNvPicPr>
          <a:picLocks noChangeAspect="1" noChangeArrowheads="1"/>
        </xdr:cNvPicPr>
      </xdr:nvPicPr>
      <xdr:blipFill>
        <a:blip xmlns:r="http://schemas.openxmlformats.org/officeDocument/2006/relationships" r:embed="rId43" cstate="print"/>
        <a:srcRect/>
        <a:stretch>
          <a:fillRect/>
        </a:stretch>
      </xdr:blipFill>
      <xdr:spPr bwMode="auto">
        <a:xfrm>
          <a:off x="1376854" y="87840208"/>
          <a:ext cx="404649" cy="625605"/>
        </a:xfrm>
        <a:prstGeom prst="rect">
          <a:avLst/>
        </a:prstGeom>
        <a:noFill/>
      </xdr:spPr>
    </xdr:pic>
    <xdr:clientData/>
  </xdr:twoCellAnchor>
  <xdr:twoCellAnchor editAs="oneCell">
    <xdr:from>
      <xdr:col>1</xdr:col>
      <xdr:colOff>320565</xdr:colOff>
      <xdr:row>79</xdr:row>
      <xdr:rowOff>99849</xdr:rowOff>
    </xdr:from>
    <xdr:to>
      <xdr:col>1</xdr:col>
      <xdr:colOff>671610</xdr:colOff>
      <xdr:row>79</xdr:row>
      <xdr:rowOff>593834</xdr:rowOff>
    </xdr:to>
    <xdr:pic>
      <xdr:nvPicPr>
        <xdr:cNvPr id="117" name="Picture 168"/>
        <xdr:cNvPicPr>
          <a:picLocks noChangeAspect="1" noChangeArrowheads="1"/>
        </xdr:cNvPicPr>
      </xdr:nvPicPr>
      <xdr:blipFill>
        <a:blip xmlns:r="http://schemas.openxmlformats.org/officeDocument/2006/relationships" r:embed="rId43" cstate="print"/>
        <a:srcRect/>
        <a:stretch>
          <a:fillRect/>
        </a:stretch>
      </xdr:blipFill>
      <xdr:spPr bwMode="auto">
        <a:xfrm>
          <a:off x="1392620" y="88570677"/>
          <a:ext cx="351045" cy="493985"/>
        </a:xfrm>
        <a:prstGeom prst="rect">
          <a:avLst/>
        </a:prstGeom>
        <a:noFill/>
      </xdr:spPr>
    </xdr:pic>
    <xdr:clientData/>
  </xdr:twoCellAnchor>
  <xdr:twoCellAnchor editAs="oneCell">
    <xdr:from>
      <xdr:col>1</xdr:col>
      <xdr:colOff>346843</xdr:colOff>
      <xdr:row>80</xdr:row>
      <xdr:rowOff>152401</xdr:rowOff>
    </xdr:from>
    <xdr:to>
      <xdr:col>1</xdr:col>
      <xdr:colOff>672813</xdr:colOff>
      <xdr:row>80</xdr:row>
      <xdr:rowOff>562303</xdr:rowOff>
    </xdr:to>
    <xdr:pic>
      <xdr:nvPicPr>
        <xdr:cNvPr id="118" name="Picture 168"/>
        <xdr:cNvPicPr>
          <a:picLocks noChangeAspect="1" noChangeArrowheads="1"/>
        </xdr:cNvPicPr>
      </xdr:nvPicPr>
      <xdr:blipFill>
        <a:blip xmlns:r="http://schemas.openxmlformats.org/officeDocument/2006/relationships" r:embed="rId43" cstate="print"/>
        <a:srcRect/>
        <a:stretch>
          <a:fillRect/>
        </a:stretch>
      </xdr:blipFill>
      <xdr:spPr bwMode="auto">
        <a:xfrm>
          <a:off x="1418898" y="89269615"/>
          <a:ext cx="325970" cy="409902"/>
        </a:xfrm>
        <a:prstGeom prst="rect">
          <a:avLst/>
        </a:prstGeom>
        <a:noFill/>
      </xdr:spPr>
    </xdr:pic>
    <xdr:clientData/>
  </xdr:twoCellAnchor>
  <xdr:twoCellAnchor editAs="oneCell">
    <xdr:from>
      <xdr:col>1</xdr:col>
      <xdr:colOff>204952</xdr:colOff>
      <xdr:row>7</xdr:row>
      <xdr:rowOff>88166</xdr:rowOff>
    </xdr:from>
    <xdr:to>
      <xdr:col>1</xdr:col>
      <xdr:colOff>909144</xdr:colOff>
      <xdr:row>7</xdr:row>
      <xdr:rowOff>540148</xdr:rowOff>
    </xdr:to>
    <xdr:pic>
      <xdr:nvPicPr>
        <xdr:cNvPr id="1026" name="Picture 2"/>
        <xdr:cNvPicPr>
          <a:picLocks noChangeAspect="1" noChangeArrowheads="1"/>
        </xdr:cNvPicPr>
      </xdr:nvPicPr>
      <xdr:blipFill>
        <a:blip xmlns:r="http://schemas.openxmlformats.org/officeDocument/2006/relationships" r:embed="rId44" cstate="print"/>
        <a:srcRect/>
        <a:stretch>
          <a:fillRect/>
        </a:stretch>
      </xdr:blipFill>
      <xdr:spPr bwMode="auto">
        <a:xfrm>
          <a:off x="1119352" y="2431973"/>
          <a:ext cx="704192" cy="451982"/>
        </a:xfrm>
        <a:prstGeom prst="rect">
          <a:avLst/>
        </a:prstGeom>
        <a:noFill/>
      </xdr:spPr>
    </xdr:pic>
    <xdr:clientData/>
  </xdr:twoCellAnchor>
  <xdr:twoCellAnchor editAs="oneCell">
    <xdr:from>
      <xdr:col>1</xdr:col>
      <xdr:colOff>187232</xdr:colOff>
      <xdr:row>8</xdr:row>
      <xdr:rowOff>84082</xdr:rowOff>
    </xdr:from>
    <xdr:to>
      <xdr:col>1</xdr:col>
      <xdr:colOff>867104</xdr:colOff>
      <xdr:row>8</xdr:row>
      <xdr:rowOff>567254</xdr:rowOff>
    </xdr:to>
    <xdr:pic>
      <xdr:nvPicPr>
        <xdr:cNvPr id="1028" name="Picture 4"/>
        <xdr:cNvPicPr>
          <a:picLocks noChangeAspect="1" noChangeArrowheads="1"/>
        </xdr:cNvPicPr>
      </xdr:nvPicPr>
      <xdr:blipFill>
        <a:blip xmlns:r="http://schemas.openxmlformats.org/officeDocument/2006/relationships" r:embed="rId45" cstate="print"/>
        <a:srcRect/>
        <a:stretch>
          <a:fillRect/>
        </a:stretch>
      </xdr:blipFill>
      <xdr:spPr bwMode="auto">
        <a:xfrm>
          <a:off x="1101632" y="3055882"/>
          <a:ext cx="679872" cy="483172"/>
        </a:xfrm>
        <a:prstGeom prst="rect">
          <a:avLst/>
        </a:prstGeom>
        <a:noFill/>
      </xdr:spPr>
    </xdr:pic>
    <xdr:clientData/>
  </xdr:twoCellAnchor>
  <xdr:twoCellAnchor editAs="oneCell">
    <xdr:from>
      <xdr:col>1</xdr:col>
      <xdr:colOff>227436</xdr:colOff>
      <xdr:row>9</xdr:row>
      <xdr:rowOff>36785</xdr:rowOff>
    </xdr:from>
    <xdr:to>
      <xdr:col>1</xdr:col>
      <xdr:colOff>840827</xdr:colOff>
      <xdr:row>9</xdr:row>
      <xdr:rowOff>575097</xdr:rowOff>
    </xdr:to>
    <xdr:pic>
      <xdr:nvPicPr>
        <xdr:cNvPr id="1030" name="Picture 6"/>
        <xdr:cNvPicPr>
          <a:picLocks noChangeAspect="1" noChangeArrowheads="1"/>
        </xdr:cNvPicPr>
      </xdr:nvPicPr>
      <xdr:blipFill>
        <a:blip xmlns:r="http://schemas.openxmlformats.org/officeDocument/2006/relationships" r:embed="rId46" cstate="print"/>
        <a:srcRect/>
        <a:stretch>
          <a:fillRect/>
        </a:stretch>
      </xdr:blipFill>
      <xdr:spPr bwMode="auto">
        <a:xfrm>
          <a:off x="1141836" y="3631323"/>
          <a:ext cx="613391" cy="538312"/>
        </a:xfrm>
        <a:prstGeom prst="rect">
          <a:avLst/>
        </a:prstGeom>
        <a:noFill/>
      </xdr:spPr>
    </xdr:pic>
    <xdr:clientData/>
  </xdr:twoCellAnchor>
  <xdr:twoCellAnchor editAs="oneCell">
    <xdr:from>
      <xdr:col>1</xdr:col>
      <xdr:colOff>238297</xdr:colOff>
      <xdr:row>10</xdr:row>
      <xdr:rowOff>5255</xdr:rowOff>
    </xdr:from>
    <xdr:to>
      <xdr:col>1</xdr:col>
      <xdr:colOff>777767</xdr:colOff>
      <xdr:row>10</xdr:row>
      <xdr:rowOff>688428</xdr:rowOff>
    </xdr:to>
    <xdr:pic>
      <xdr:nvPicPr>
        <xdr:cNvPr id="1032" name="Picture 8"/>
        <xdr:cNvPicPr>
          <a:picLocks noChangeAspect="1" noChangeArrowheads="1"/>
        </xdr:cNvPicPr>
      </xdr:nvPicPr>
      <xdr:blipFill>
        <a:blip xmlns:r="http://schemas.openxmlformats.org/officeDocument/2006/relationships" r:embed="rId47" cstate="print"/>
        <a:srcRect/>
        <a:stretch>
          <a:fillRect/>
        </a:stretch>
      </xdr:blipFill>
      <xdr:spPr bwMode="auto">
        <a:xfrm>
          <a:off x="1152697" y="4225158"/>
          <a:ext cx="539470" cy="683173"/>
        </a:xfrm>
        <a:prstGeom prst="rect">
          <a:avLst/>
        </a:prstGeom>
        <a:noFill/>
      </xdr:spPr>
    </xdr:pic>
    <xdr:clientData/>
  </xdr:twoCellAnchor>
  <xdr:twoCellAnchor editAs="oneCell">
    <xdr:from>
      <xdr:col>1</xdr:col>
      <xdr:colOff>182341</xdr:colOff>
      <xdr:row>11</xdr:row>
      <xdr:rowOff>21021</xdr:rowOff>
    </xdr:from>
    <xdr:to>
      <xdr:col>1</xdr:col>
      <xdr:colOff>825064</xdr:colOff>
      <xdr:row>11</xdr:row>
      <xdr:rowOff>799404</xdr:rowOff>
    </xdr:to>
    <xdr:pic>
      <xdr:nvPicPr>
        <xdr:cNvPr id="1034" name="Picture 10"/>
        <xdr:cNvPicPr>
          <a:picLocks noChangeAspect="1" noChangeArrowheads="1"/>
        </xdr:cNvPicPr>
      </xdr:nvPicPr>
      <xdr:blipFill>
        <a:blip xmlns:r="http://schemas.openxmlformats.org/officeDocument/2006/relationships" r:embed="rId48" cstate="print"/>
        <a:srcRect/>
        <a:stretch>
          <a:fillRect/>
        </a:stretch>
      </xdr:blipFill>
      <xdr:spPr bwMode="auto">
        <a:xfrm>
          <a:off x="1096741" y="4939862"/>
          <a:ext cx="642723" cy="778383"/>
        </a:xfrm>
        <a:prstGeom prst="rect">
          <a:avLst/>
        </a:prstGeom>
        <a:noFill/>
      </xdr:spPr>
    </xdr:pic>
    <xdr:clientData/>
  </xdr:twoCellAnchor>
  <xdr:twoCellAnchor editAs="oneCell">
    <xdr:from>
      <xdr:col>1</xdr:col>
      <xdr:colOff>210908</xdr:colOff>
      <xdr:row>12</xdr:row>
      <xdr:rowOff>13825</xdr:rowOff>
    </xdr:from>
    <xdr:to>
      <xdr:col>1</xdr:col>
      <xdr:colOff>767255</xdr:colOff>
      <xdr:row>13</xdr:row>
      <xdr:rowOff>4912</xdr:rowOff>
    </xdr:to>
    <xdr:pic>
      <xdr:nvPicPr>
        <xdr:cNvPr id="1036" name="Picture 12"/>
        <xdr:cNvPicPr>
          <a:picLocks noChangeAspect="1" noChangeArrowheads="1"/>
        </xdr:cNvPicPr>
      </xdr:nvPicPr>
      <xdr:blipFill>
        <a:blip xmlns:r="http://schemas.openxmlformats.org/officeDocument/2006/relationships" r:embed="rId49" cstate="print"/>
        <a:srcRect/>
        <a:stretch>
          <a:fillRect/>
        </a:stretch>
      </xdr:blipFill>
      <xdr:spPr bwMode="auto">
        <a:xfrm>
          <a:off x="1125308" y="5689411"/>
          <a:ext cx="556347" cy="869044"/>
        </a:xfrm>
        <a:prstGeom prst="rect">
          <a:avLst/>
        </a:prstGeom>
        <a:noFill/>
      </xdr:spPr>
    </xdr:pic>
    <xdr:clientData/>
  </xdr:twoCellAnchor>
  <xdr:twoCellAnchor editAs="oneCell">
    <xdr:from>
      <xdr:col>1</xdr:col>
      <xdr:colOff>206235</xdr:colOff>
      <xdr:row>13</xdr:row>
      <xdr:rowOff>56050</xdr:rowOff>
    </xdr:from>
    <xdr:to>
      <xdr:col>1</xdr:col>
      <xdr:colOff>796311</xdr:colOff>
      <xdr:row>13</xdr:row>
      <xdr:rowOff>995626</xdr:rowOff>
    </xdr:to>
    <xdr:pic>
      <xdr:nvPicPr>
        <xdr:cNvPr id="1038" name="Picture 14"/>
        <xdr:cNvPicPr>
          <a:picLocks noChangeAspect="1" noChangeArrowheads="1"/>
        </xdr:cNvPicPr>
      </xdr:nvPicPr>
      <xdr:blipFill>
        <a:blip xmlns:r="http://schemas.openxmlformats.org/officeDocument/2006/relationships" r:embed="rId50" cstate="print"/>
        <a:srcRect/>
        <a:stretch>
          <a:fillRect/>
        </a:stretch>
      </xdr:blipFill>
      <xdr:spPr bwMode="auto">
        <a:xfrm>
          <a:off x="1456909" y="7849985"/>
          <a:ext cx="590076" cy="939576"/>
        </a:xfrm>
        <a:prstGeom prst="rect">
          <a:avLst/>
        </a:prstGeom>
        <a:noFill/>
      </xdr:spPr>
    </xdr:pic>
    <xdr:clientData/>
  </xdr:twoCellAnchor>
  <xdr:twoCellAnchor editAs="oneCell">
    <xdr:from>
      <xdr:col>1</xdr:col>
      <xdr:colOff>294289</xdr:colOff>
      <xdr:row>15</xdr:row>
      <xdr:rowOff>32150</xdr:rowOff>
    </xdr:from>
    <xdr:to>
      <xdr:col>1</xdr:col>
      <xdr:colOff>825061</xdr:colOff>
      <xdr:row>15</xdr:row>
      <xdr:rowOff>674828</xdr:rowOff>
    </xdr:to>
    <xdr:pic>
      <xdr:nvPicPr>
        <xdr:cNvPr id="1040" name="Picture 16"/>
        <xdr:cNvPicPr>
          <a:picLocks noChangeAspect="1" noChangeArrowheads="1"/>
        </xdr:cNvPicPr>
      </xdr:nvPicPr>
      <xdr:blipFill>
        <a:blip xmlns:r="http://schemas.openxmlformats.org/officeDocument/2006/relationships" r:embed="rId51" cstate="print"/>
        <a:srcRect/>
        <a:stretch>
          <a:fillRect/>
        </a:stretch>
      </xdr:blipFill>
      <xdr:spPr bwMode="auto">
        <a:xfrm>
          <a:off x="1208689" y="8051543"/>
          <a:ext cx="530772" cy="642678"/>
        </a:xfrm>
        <a:prstGeom prst="rect">
          <a:avLst/>
        </a:prstGeom>
        <a:noFill/>
      </xdr:spPr>
    </xdr:pic>
    <xdr:clientData/>
  </xdr:twoCellAnchor>
  <xdr:twoCellAnchor editAs="oneCell">
    <xdr:from>
      <xdr:col>1</xdr:col>
      <xdr:colOff>141890</xdr:colOff>
      <xdr:row>19</xdr:row>
      <xdr:rowOff>10509</xdr:rowOff>
    </xdr:from>
    <xdr:to>
      <xdr:col>1</xdr:col>
      <xdr:colOff>914415</xdr:colOff>
      <xdr:row>19</xdr:row>
      <xdr:rowOff>751616</xdr:rowOff>
    </xdr:to>
    <xdr:pic>
      <xdr:nvPicPr>
        <xdr:cNvPr id="1042" name="Picture 18"/>
        <xdr:cNvPicPr>
          <a:picLocks noChangeAspect="1" noChangeArrowheads="1"/>
        </xdr:cNvPicPr>
      </xdr:nvPicPr>
      <xdr:blipFill>
        <a:blip xmlns:r="http://schemas.openxmlformats.org/officeDocument/2006/relationships" r:embed="rId52" cstate="print"/>
        <a:srcRect/>
        <a:stretch>
          <a:fillRect/>
        </a:stretch>
      </xdr:blipFill>
      <xdr:spPr bwMode="auto">
        <a:xfrm>
          <a:off x="1056290" y="9942785"/>
          <a:ext cx="772525" cy="741107"/>
        </a:xfrm>
        <a:prstGeom prst="rect">
          <a:avLst/>
        </a:prstGeom>
        <a:noFill/>
      </xdr:spPr>
    </xdr:pic>
    <xdr:clientData/>
  </xdr:twoCellAnchor>
  <xdr:twoCellAnchor editAs="oneCell">
    <xdr:from>
      <xdr:col>1</xdr:col>
      <xdr:colOff>189187</xdr:colOff>
      <xdr:row>16</xdr:row>
      <xdr:rowOff>35675</xdr:rowOff>
    </xdr:from>
    <xdr:to>
      <xdr:col>1</xdr:col>
      <xdr:colOff>840828</xdr:colOff>
      <xdr:row>16</xdr:row>
      <xdr:rowOff>683960</xdr:rowOff>
    </xdr:to>
    <xdr:pic>
      <xdr:nvPicPr>
        <xdr:cNvPr id="1044" name="Picture 20"/>
        <xdr:cNvPicPr>
          <a:picLocks noChangeAspect="1" noChangeArrowheads="1"/>
        </xdr:cNvPicPr>
      </xdr:nvPicPr>
      <xdr:blipFill>
        <a:blip xmlns:r="http://schemas.openxmlformats.org/officeDocument/2006/relationships" r:embed="rId53" cstate="print"/>
        <a:srcRect/>
        <a:stretch>
          <a:fillRect/>
        </a:stretch>
      </xdr:blipFill>
      <xdr:spPr bwMode="auto">
        <a:xfrm>
          <a:off x="1103587" y="8796047"/>
          <a:ext cx="651641" cy="648285"/>
        </a:xfrm>
        <a:prstGeom prst="rect">
          <a:avLst/>
        </a:prstGeom>
        <a:noFill/>
      </xdr:spPr>
    </xdr:pic>
    <xdr:clientData/>
  </xdr:twoCellAnchor>
  <xdr:twoCellAnchor editAs="oneCell">
    <xdr:from>
      <xdr:col>1</xdr:col>
      <xdr:colOff>193630</xdr:colOff>
      <xdr:row>17</xdr:row>
      <xdr:rowOff>47296</xdr:rowOff>
    </xdr:from>
    <xdr:to>
      <xdr:col>1</xdr:col>
      <xdr:colOff>872359</xdr:colOff>
      <xdr:row>17</xdr:row>
      <xdr:rowOff>614855</xdr:rowOff>
    </xdr:to>
    <xdr:pic>
      <xdr:nvPicPr>
        <xdr:cNvPr id="3" name="Picture 22"/>
        <xdr:cNvPicPr>
          <a:picLocks noChangeAspect="1" noChangeArrowheads="1"/>
        </xdr:cNvPicPr>
      </xdr:nvPicPr>
      <xdr:blipFill>
        <a:blip xmlns:r="http://schemas.openxmlformats.org/officeDocument/2006/relationships" r:embed="rId54" cstate="print"/>
        <a:srcRect/>
        <a:stretch>
          <a:fillRect/>
        </a:stretch>
      </xdr:blipFill>
      <xdr:spPr bwMode="auto">
        <a:xfrm>
          <a:off x="1108030" y="9285889"/>
          <a:ext cx="678729" cy="567559"/>
        </a:xfrm>
        <a:prstGeom prst="rect">
          <a:avLst/>
        </a:prstGeom>
        <a:noFill/>
      </xdr:spPr>
    </xdr:pic>
    <xdr:clientData/>
  </xdr:twoCellAnchor>
  <xdr:twoCellAnchor editAs="oneCell">
    <xdr:from>
      <xdr:col>1</xdr:col>
      <xdr:colOff>147145</xdr:colOff>
      <xdr:row>20</xdr:row>
      <xdr:rowOff>13354</xdr:rowOff>
    </xdr:from>
    <xdr:to>
      <xdr:col>1</xdr:col>
      <xdr:colOff>982717</xdr:colOff>
      <xdr:row>20</xdr:row>
      <xdr:rowOff>779015</xdr:rowOff>
    </xdr:to>
    <xdr:pic>
      <xdr:nvPicPr>
        <xdr:cNvPr id="4" name="Picture 24"/>
        <xdr:cNvPicPr>
          <a:picLocks noChangeAspect="1" noChangeArrowheads="1"/>
        </xdr:cNvPicPr>
      </xdr:nvPicPr>
      <xdr:blipFill>
        <a:blip xmlns:r="http://schemas.openxmlformats.org/officeDocument/2006/relationships" r:embed="rId55" cstate="print"/>
        <a:srcRect/>
        <a:stretch>
          <a:fillRect/>
        </a:stretch>
      </xdr:blipFill>
      <xdr:spPr bwMode="auto">
        <a:xfrm>
          <a:off x="1061545" y="10707630"/>
          <a:ext cx="835572" cy="765661"/>
        </a:xfrm>
        <a:prstGeom prst="rect">
          <a:avLst/>
        </a:prstGeom>
        <a:noFill/>
      </xdr:spPr>
    </xdr:pic>
    <xdr:clientData/>
  </xdr:twoCellAnchor>
  <xdr:twoCellAnchor editAs="oneCell">
    <xdr:from>
      <xdr:col>1</xdr:col>
      <xdr:colOff>194441</xdr:colOff>
      <xdr:row>21</xdr:row>
      <xdr:rowOff>71376</xdr:rowOff>
    </xdr:from>
    <xdr:to>
      <xdr:col>1</xdr:col>
      <xdr:colOff>877614</xdr:colOff>
      <xdr:row>21</xdr:row>
      <xdr:rowOff>638740</xdr:rowOff>
    </xdr:to>
    <xdr:pic>
      <xdr:nvPicPr>
        <xdr:cNvPr id="5" name="Picture 26"/>
        <xdr:cNvPicPr>
          <a:picLocks noChangeAspect="1" noChangeArrowheads="1"/>
        </xdr:cNvPicPr>
      </xdr:nvPicPr>
      <xdr:blipFill>
        <a:blip xmlns:r="http://schemas.openxmlformats.org/officeDocument/2006/relationships" r:embed="rId56" cstate="print"/>
        <a:srcRect/>
        <a:stretch>
          <a:fillRect/>
        </a:stretch>
      </xdr:blipFill>
      <xdr:spPr bwMode="auto">
        <a:xfrm>
          <a:off x="1108841" y="11548673"/>
          <a:ext cx="683173" cy="567364"/>
        </a:xfrm>
        <a:prstGeom prst="rect">
          <a:avLst/>
        </a:prstGeom>
        <a:noFill/>
      </xdr:spPr>
    </xdr:pic>
    <xdr:clientData/>
  </xdr:twoCellAnchor>
  <xdr:twoCellAnchor editAs="oneCell">
    <xdr:from>
      <xdr:col>1</xdr:col>
      <xdr:colOff>244198</xdr:colOff>
      <xdr:row>22</xdr:row>
      <xdr:rowOff>46679</xdr:rowOff>
    </xdr:from>
    <xdr:to>
      <xdr:col>1</xdr:col>
      <xdr:colOff>809298</xdr:colOff>
      <xdr:row>22</xdr:row>
      <xdr:rowOff>725214</xdr:rowOff>
    </xdr:to>
    <xdr:pic>
      <xdr:nvPicPr>
        <xdr:cNvPr id="6" name="Picture 28"/>
        <xdr:cNvPicPr>
          <a:picLocks noChangeAspect="1" noChangeArrowheads="1"/>
        </xdr:cNvPicPr>
      </xdr:nvPicPr>
      <xdr:blipFill>
        <a:blip xmlns:r="http://schemas.openxmlformats.org/officeDocument/2006/relationships" r:embed="rId57" cstate="print"/>
        <a:srcRect/>
        <a:stretch>
          <a:fillRect/>
        </a:stretch>
      </xdr:blipFill>
      <xdr:spPr bwMode="auto">
        <a:xfrm>
          <a:off x="1158598" y="12238679"/>
          <a:ext cx="565100" cy="678535"/>
        </a:xfrm>
        <a:prstGeom prst="rect">
          <a:avLst/>
        </a:prstGeom>
        <a:noFill/>
      </xdr:spPr>
    </xdr:pic>
    <xdr:clientData/>
  </xdr:twoCellAnchor>
  <xdr:twoCellAnchor editAs="oneCell">
    <xdr:from>
      <xdr:col>1</xdr:col>
      <xdr:colOff>367862</xdr:colOff>
      <xdr:row>84</xdr:row>
      <xdr:rowOff>10342</xdr:rowOff>
    </xdr:from>
    <xdr:to>
      <xdr:col>1</xdr:col>
      <xdr:colOff>740980</xdr:colOff>
      <xdr:row>84</xdr:row>
      <xdr:rowOff>554137</xdr:rowOff>
    </xdr:to>
    <xdr:pic>
      <xdr:nvPicPr>
        <xdr:cNvPr id="1054" name="Picture 30"/>
        <xdr:cNvPicPr>
          <a:picLocks noChangeAspect="1" noChangeArrowheads="1"/>
        </xdr:cNvPicPr>
      </xdr:nvPicPr>
      <xdr:blipFill>
        <a:blip xmlns:r="http://schemas.openxmlformats.org/officeDocument/2006/relationships" r:embed="rId58" cstate="print"/>
        <a:srcRect/>
        <a:stretch>
          <a:fillRect/>
        </a:stretch>
      </xdr:blipFill>
      <xdr:spPr bwMode="auto">
        <a:xfrm>
          <a:off x="1282262" y="90505462"/>
          <a:ext cx="373118" cy="543795"/>
        </a:xfrm>
        <a:prstGeom prst="rect">
          <a:avLst/>
        </a:prstGeom>
        <a:noFill/>
      </xdr:spPr>
    </xdr:pic>
    <xdr:clientData/>
  </xdr:twoCellAnchor>
  <xdr:twoCellAnchor editAs="oneCell">
    <xdr:from>
      <xdr:col>1</xdr:col>
      <xdr:colOff>136636</xdr:colOff>
      <xdr:row>85</xdr:row>
      <xdr:rowOff>39413</xdr:rowOff>
    </xdr:from>
    <xdr:to>
      <xdr:col>1</xdr:col>
      <xdr:colOff>861850</xdr:colOff>
      <xdr:row>85</xdr:row>
      <xdr:rowOff>552844</xdr:rowOff>
    </xdr:to>
    <xdr:pic>
      <xdr:nvPicPr>
        <xdr:cNvPr id="7" name="Picture 32"/>
        <xdr:cNvPicPr>
          <a:picLocks noChangeAspect="1" noChangeArrowheads="1"/>
        </xdr:cNvPicPr>
      </xdr:nvPicPr>
      <xdr:blipFill>
        <a:blip xmlns:r="http://schemas.openxmlformats.org/officeDocument/2006/relationships" r:embed="rId59" cstate="print"/>
        <a:srcRect/>
        <a:stretch>
          <a:fillRect/>
        </a:stretch>
      </xdr:blipFill>
      <xdr:spPr bwMode="auto">
        <a:xfrm>
          <a:off x="1051036" y="91011703"/>
          <a:ext cx="725214" cy="513431"/>
        </a:xfrm>
        <a:prstGeom prst="rect">
          <a:avLst/>
        </a:prstGeom>
        <a:noFill/>
      </xdr:spPr>
    </xdr:pic>
    <xdr:clientData/>
  </xdr:twoCellAnchor>
  <xdr:twoCellAnchor editAs="oneCell">
    <xdr:from>
      <xdr:col>1</xdr:col>
      <xdr:colOff>357353</xdr:colOff>
      <xdr:row>87</xdr:row>
      <xdr:rowOff>42042</xdr:rowOff>
    </xdr:from>
    <xdr:to>
      <xdr:col>1</xdr:col>
      <xdr:colOff>762001</xdr:colOff>
      <xdr:row>87</xdr:row>
      <xdr:rowOff>576212</xdr:rowOff>
    </xdr:to>
    <xdr:pic>
      <xdr:nvPicPr>
        <xdr:cNvPr id="1058" name="Picture 34"/>
        <xdr:cNvPicPr>
          <a:picLocks noChangeAspect="1" noChangeArrowheads="1"/>
        </xdr:cNvPicPr>
      </xdr:nvPicPr>
      <xdr:blipFill>
        <a:blip xmlns:r="http://schemas.openxmlformats.org/officeDocument/2006/relationships" r:embed="rId60" cstate="print"/>
        <a:srcRect/>
        <a:stretch>
          <a:fillRect/>
        </a:stretch>
      </xdr:blipFill>
      <xdr:spPr bwMode="auto">
        <a:xfrm>
          <a:off x="1271753" y="91840182"/>
          <a:ext cx="404648" cy="534170"/>
        </a:xfrm>
        <a:prstGeom prst="rect">
          <a:avLst/>
        </a:prstGeom>
        <a:noFill/>
      </xdr:spPr>
    </xdr:pic>
    <xdr:clientData/>
  </xdr:twoCellAnchor>
  <xdr:twoCellAnchor editAs="oneCell">
    <xdr:from>
      <xdr:col>1</xdr:col>
      <xdr:colOff>352096</xdr:colOff>
      <xdr:row>89</xdr:row>
      <xdr:rowOff>65614</xdr:rowOff>
    </xdr:from>
    <xdr:to>
      <xdr:col>1</xdr:col>
      <xdr:colOff>751489</xdr:colOff>
      <xdr:row>89</xdr:row>
      <xdr:rowOff>572551</xdr:rowOff>
    </xdr:to>
    <xdr:pic>
      <xdr:nvPicPr>
        <xdr:cNvPr id="1060" name="Picture 36"/>
        <xdr:cNvPicPr>
          <a:picLocks noChangeAspect="1" noChangeArrowheads="1"/>
        </xdr:cNvPicPr>
      </xdr:nvPicPr>
      <xdr:blipFill>
        <a:blip xmlns:r="http://schemas.openxmlformats.org/officeDocument/2006/relationships" r:embed="rId61" cstate="print"/>
        <a:srcRect/>
        <a:stretch>
          <a:fillRect/>
        </a:stretch>
      </xdr:blipFill>
      <xdr:spPr bwMode="auto">
        <a:xfrm>
          <a:off x="1266496" y="92561904"/>
          <a:ext cx="399393" cy="506937"/>
        </a:xfrm>
        <a:prstGeom prst="rect">
          <a:avLst/>
        </a:prstGeom>
        <a:noFill/>
      </xdr:spPr>
    </xdr:pic>
    <xdr:clientData/>
  </xdr:twoCellAnchor>
  <xdr:twoCellAnchor editAs="oneCell">
    <xdr:from>
      <xdr:col>1</xdr:col>
      <xdr:colOff>378372</xdr:colOff>
      <xdr:row>90</xdr:row>
      <xdr:rowOff>42041</xdr:rowOff>
    </xdr:from>
    <xdr:to>
      <xdr:col>1</xdr:col>
      <xdr:colOff>694517</xdr:colOff>
      <xdr:row>90</xdr:row>
      <xdr:rowOff>564667</xdr:rowOff>
    </xdr:to>
    <xdr:pic>
      <xdr:nvPicPr>
        <xdr:cNvPr id="8" name="Picture 38"/>
        <xdr:cNvPicPr>
          <a:picLocks noChangeAspect="1" noChangeArrowheads="1"/>
        </xdr:cNvPicPr>
      </xdr:nvPicPr>
      <xdr:blipFill>
        <a:blip xmlns:r="http://schemas.openxmlformats.org/officeDocument/2006/relationships" r:embed="rId62" cstate="print"/>
        <a:srcRect/>
        <a:stretch>
          <a:fillRect/>
        </a:stretch>
      </xdr:blipFill>
      <xdr:spPr bwMode="auto">
        <a:xfrm>
          <a:off x="1292772" y="93147931"/>
          <a:ext cx="316145" cy="522626"/>
        </a:xfrm>
        <a:prstGeom prst="rect">
          <a:avLst/>
        </a:prstGeom>
        <a:noFill/>
      </xdr:spPr>
    </xdr:pic>
    <xdr:clientData/>
  </xdr:twoCellAnchor>
  <xdr:twoCellAnchor editAs="oneCell">
    <xdr:from>
      <xdr:col>1</xdr:col>
      <xdr:colOff>63062</xdr:colOff>
      <xdr:row>92</xdr:row>
      <xdr:rowOff>97995</xdr:rowOff>
    </xdr:from>
    <xdr:to>
      <xdr:col>1</xdr:col>
      <xdr:colOff>961579</xdr:colOff>
      <xdr:row>93</xdr:row>
      <xdr:rowOff>43242</xdr:rowOff>
    </xdr:to>
    <xdr:pic>
      <xdr:nvPicPr>
        <xdr:cNvPr id="9" name="Picture 40"/>
        <xdr:cNvPicPr>
          <a:picLocks noChangeAspect="1" noChangeArrowheads="1"/>
        </xdr:cNvPicPr>
      </xdr:nvPicPr>
      <xdr:blipFill>
        <a:blip xmlns:r="http://schemas.openxmlformats.org/officeDocument/2006/relationships" r:embed="rId63" cstate="print"/>
        <a:srcRect/>
        <a:stretch>
          <a:fillRect/>
        </a:stretch>
      </xdr:blipFill>
      <xdr:spPr bwMode="auto">
        <a:xfrm>
          <a:off x="977462" y="93986905"/>
          <a:ext cx="898517" cy="301399"/>
        </a:xfrm>
        <a:prstGeom prst="rect">
          <a:avLst/>
        </a:prstGeom>
        <a:noFill/>
      </xdr:spPr>
    </xdr:pic>
    <xdr:clientData/>
  </xdr:twoCellAnchor>
  <xdr:twoCellAnchor editAs="oneCell">
    <xdr:from>
      <xdr:col>1</xdr:col>
      <xdr:colOff>63062</xdr:colOff>
      <xdr:row>93</xdr:row>
      <xdr:rowOff>69760</xdr:rowOff>
    </xdr:from>
    <xdr:to>
      <xdr:col>1</xdr:col>
      <xdr:colOff>966951</xdr:colOff>
      <xdr:row>93</xdr:row>
      <xdr:rowOff>380474</xdr:rowOff>
    </xdr:to>
    <xdr:pic>
      <xdr:nvPicPr>
        <xdr:cNvPr id="10" name="Picture 42"/>
        <xdr:cNvPicPr>
          <a:picLocks noChangeAspect="1" noChangeArrowheads="1"/>
        </xdr:cNvPicPr>
      </xdr:nvPicPr>
      <xdr:blipFill>
        <a:blip xmlns:r="http://schemas.openxmlformats.org/officeDocument/2006/relationships" r:embed="rId64" cstate="print"/>
        <a:srcRect/>
        <a:stretch>
          <a:fillRect/>
        </a:stretch>
      </xdr:blipFill>
      <xdr:spPr bwMode="auto">
        <a:xfrm>
          <a:off x="977462" y="94421126"/>
          <a:ext cx="903889" cy="310714"/>
        </a:xfrm>
        <a:prstGeom prst="rect">
          <a:avLst/>
        </a:prstGeom>
        <a:noFill/>
      </xdr:spPr>
    </xdr:pic>
    <xdr:clientData/>
  </xdr:twoCellAnchor>
  <xdr:twoCellAnchor editAs="oneCell">
    <xdr:from>
      <xdr:col>1</xdr:col>
      <xdr:colOff>302448</xdr:colOff>
      <xdr:row>94</xdr:row>
      <xdr:rowOff>72729</xdr:rowOff>
    </xdr:from>
    <xdr:to>
      <xdr:col>1</xdr:col>
      <xdr:colOff>642182</xdr:colOff>
      <xdr:row>94</xdr:row>
      <xdr:rowOff>567559</xdr:rowOff>
    </xdr:to>
    <xdr:pic>
      <xdr:nvPicPr>
        <xdr:cNvPr id="1068" name="Picture 44"/>
        <xdr:cNvPicPr>
          <a:picLocks noChangeAspect="1" noChangeArrowheads="1"/>
        </xdr:cNvPicPr>
      </xdr:nvPicPr>
      <xdr:blipFill>
        <a:blip xmlns:r="http://schemas.openxmlformats.org/officeDocument/2006/relationships" r:embed="rId65" cstate="print"/>
        <a:srcRect/>
        <a:stretch>
          <a:fillRect/>
        </a:stretch>
      </xdr:blipFill>
      <xdr:spPr bwMode="auto">
        <a:xfrm>
          <a:off x="1216848" y="95096306"/>
          <a:ext cx="339734" cy="494830"/>
        </a:xfrm>
        <a:prstGeom prst="rect">
          <a:avLst/>
        </a:prstGeom>
        <a:noFill/>
      </xdr:spPr>
    </xdr:pic>
    <xdr:clientData/>
  </xdr:twoCellAnchor>
  <xdr:twoCellAnchor editAs="oneCell">
    <xdr:from>
      <xdr:col>1</xdr:col>
      <xdr:colOff>388884</xdr:colOff>
      <xdr:row>95</xdr:row>
      <xdr:rowOff>47823</xdr:rowOff>
    </xdr:from>
    <xdr:to>
      <xdr:col>1</xdr:col>
      <xdr:colOff>614856</xdr:colOff>
      <xdr:row>95</xdr:row>
      <xdr:rowOff>574651</xdr:rowOff>
    </xdr:to>
    <xdr:pic>
      <xdr:nvPicPr>
        <xdr:cNvPr id="11" name="Picture 46"/>
        <xdr:cNvPicPr>
          <a:picLocks noChangeAspect="1" noChangeArrowheads="1"/>
        </xdr:cNvPicPr>
      </xdr:nvPicPr>
      <xdr:blipFill>
        <a:blip xmlns:r="http://schemas.openxmlformats.org/officeDocument/2006/relationships" r:embed="rId66" cstate="print"/>
        <a:srcRect/>
        <a:stretch>
          <a:fillRect/>
        </a:stretch>
      </xdr:blipFill>
      <xdr:spPr bwMode="auto">
        <a:xfrm>
          <a:off x="1303284" y="95465989"/>
          <a:ext cx="225972" cy="526828"/>
        </a:xfrm>
        <a:prstGeom prst="rect">
          <a:avLst/>
        </a:prstGeom>
        <a:noFill/>
      </xdr:spPr>
    </xdr:pic>
    <xdr:clientData/>
  </xdr:twoCellAnchor>
  <xdr:twoCellAnchor editAs="oneCell">
    <xdr:from>
      <xdr:col>1</xdr:col>
      <xdr:colOff>289035</xdr:colOff>
      <xdr:row>96</xdr:row>
      <xdr:rowOff>111160</xdr:rowOff>
    </xdr:from>
    <xdr:to>
      <xdr:col>1</xdr:col>
      <xdr:colOff>809297</xdr:colOff>
      <xdr:row>96</xdr:row>
      <xdr:rowOff>444063</xdr:rowOff>
    </xdr:to>
    <xdr:pic>
      <xdr:nvPicPr>
        <xdr:cNvPr id="1072" name="Picture 48"/>
        <xdr:cNvPicPr>
          <a:picLocks noChangeAspect="1" noChangeArrowheads="1"/>
        </xdr:cNvPicPr>
      </xdr:nvPicPr>
      <xdr:blipFill>
        <a:blip xmlns:r="http://schemas.openxmlformats.org/officeDocument/2006/relationships" r:embed="rId67" cstate="print"/>
        <a:srcRect/>
        <a:stretch>
          <a:fillRect/>
        </a:stretch>
      </xdr:blipFill>
      <xdr:spPr bwMode="auto">
        <a:xfrm>
          <a:off x="1203435" y="96133670"/>
          <a:ext cx="520262" cy="332903"/>
        </a:xfrm>
        <a:prstGeom prst="rect">
          <a:avLst/>
        </a:prstGeom>
        <a:noFill/>
      </xdr:spPr>
    </xdr:pic>
    <xdr:clientData/>
  </xdr:twoCellAnchor>
  <xdr:twoCellAnchor editAs="oneCell">
    <xdr:from>
      <xdr:col>1</xdr:col>
      <xdr:colOff>378373</xdr:colOff>
      <xdr:row>97</xdr:row>
      <xdr:rowOff>57806</xdr:rowOff>
    </xdr:from>
    <xdr:to>
      <xdr:col>1</xdr:col>
      <xdr:colOff>704377</xdr:colOff>
      <xdr:row>97</xdr:row>
      <xdr:rowOff>478221</xdr:rowOff>
    </xdr:to>
    <xdr:pic>
      <xdr:nvPicPr>
        <xdr:cNvPr id="12" name="Picture 50"/>
        <xdr:cNvPicPr>
          <a:picLocks noChangeAspect="1" noChangeArrowheads="1"/>
        </xdr:cNvPicPr>
      </xdr:nvPicPr>
      <xdr:blipFill>
        <a:blip xmlns:r="http://schemas.openxmlformats.org/officeDocument/2006/relationships" r:embed="rId68" cstate="print"/>
        <a:srcRect/>
        <a:stretch>
          <a:fillRect/>
        </a:stretch>
      </xdr:blipFill>
      <xdr:spPr bwMode="auto">
        <a:xfrm>
          <a:off x="1292773" y="96626854"/>
          <a:ext cx="326004" cy="420415"/>
        </a:xfrm>
        <a:prstGeom prst="rect">
          <a:avLst/>
        </a:prstGeom>
        <a:noFill/>
      </xdr:spPr>
    </xdr:pic>
    <xdr:clientData/>
  </xdr:twoCellAnchor>
  <xdr:twoCellAnchor editAs="oneCell">
    <xdr:from>
      <xdr:col>1</xdr:col>
      <xdr:colOff>436179</xdr:colOff>
      <xdr:row>99</xdr:row>
      <xdr:rowOff>36785</xdr:rowOff>
    </xdr:from>
    <xdr:to>
      <xdr:col>1</xdr:col>
      <xdr:colOff>765903</xdr:colOff>
      <xdr:row>101</xdr:row>
      <xdr:rowOff>180324</xdr:rowOff>
    </xdr:to>
    <xdr:pic>
      <xdr:nvPicPr>
        <xdr:cNvPr id="13" name="Picture 52"/>
        <xdr:cNvPicPr>
          <a:picLocks noChangeAspect="1" noChangeArrowheads="1"/>
        </xdr:cNvPicPr>
      </xdr:nvPicPr>
      <xdr:blipFill>
        <a:blip xmlns:r="http://schemas.openxmlformats.org/officeDocument/2006/relationships" r:embed="rId69" cstate="print"/>
        <a:srcRect/>
        <a:stretch>
          <a:fillRect/>
        </a:stretch>
      </xdr:blipFill>
      <xdr:spPr bwMode="auto">
        <a:xfrm>
          <a:off x="1350579" y="97325792"/>
          <a:ext cx="329724" cy="542931"/>
        </a:xfrm>
        <a:prstGeom prst="rect">
          <a:avLst/>
        </a:prstGeom>
        <a:noFill/>
      </xdr:spPr>
    </xdr:pic>
    <xdr:clientData/>
  </xdr:twoCellAnchor>
  <xdr:twoCellAnchor editAs="oneCell">
    <xdr:from>
      <xdr:col>1</xdr:col>
      <xdr:colOff>378372</xdr:colOff>
      <xdr:row>102</xdr:row>
      <xdr:rowOff>54291</xdr:rowOff>
    </xdr:from>
    <xdr:to>
      <xdr:col>1</xdr:col>
      <xdr:colOff>767255</xdr:colOff>
      <xdr:row>103</xdr:row>
      <xdr:rowOff>290612</xdr:rowOff>
    </xdr:to>
    <xdr:pic>
      <xdr:nvPicPr>
        <xdr:cNvPr id="14" name="Picture 54"/>
        <xdr:cNvPicPr>
          <a:picLocks noChangeAspect="1" noChangeArrowheads="1"/>
        </xdr:cNvPicPr>
      </xdr:nvPicPr>
      <xdr:blipFill>
        <a:blip xmlns:r="http://schemas.openxmlformats.org/officeDocument/2006/relationships" r:embed="rId70" cstate="print"/>
        <a:srcRect/>
        <a:stretch>
          <a:fillRect/>
        </a:stretch>
      </xdr:blipFill>
      <xdr:spPr bwMode="auto">
        <a:xfrm>
          <a:off x="1292772" y="97942388"/>
          <a:ext cx="388883" cy="577906"/>
        </a:xfrm>
        <a:prstGeom prst="rect">
          <a:avLst/>
        </a:prstGeom>
        <a:noFill/>
      </xdr:spPr>
    </xdr:pic>
    <xdr:clientData/>
  </xdr:twoCellAnchor>
  <xdr:twoCellAnchor editAs="oneCell">
    <xdr:from>
      <xdr:col>1</xdr:col>
      <xdr:colOff>299544</xdr:colOff>
      <xdr:row>105</xdr:row>
      <xdr:rowOff>15766</xdr:rowOff>
    </xdr:from>
    <xdr:to>
      <xdr:col>1</xdr:col>
      <xdr:colOff>777765</xdr:colOff>
      <xdr:row>105</xdr:row>
      <xdr:rowOff>469120</xdr:rowOff>
    </xdr:to>
    <xdr:pic>
      <xdr:nvPicPr>
        <xdr:cNvPr id="15" name="Picture 56"/>
        <xdr:cNvPicPr>
          <a:picLocks noChangeAspect="1" noChangeArrowheads="1"/>
        </xdr:cNvPicPr>
      </xdr:nvPicPr>
      <xdr:blipFill>
        <a:blip xmlns:r="http://schemas.openxmlformats.org/officeDocument/2006/relationships" r:embed="rId71" cstate="print"/>
        <a:srcRect/>
        <a:stretch>
          <a:fillRect/>
        </a:stretch>
      </xdr:blipFill>
      <xdr:spPr bwMode="auto">
        <a:xfrm>
          <a:off x="1213944" y="98760456"/>
          <a:ext cx="478221" cy="453354"/>
        </a:xfrm>
        <a:prstGeom prst="rect">
          <a:avLst/>
        </a:prstGeom>
        <a:noFill/>
      </xdr:spPr>
    </xdr:pic>
    <xdr:clientData/>
  </xdr:twoCellAnchor>
  <xdr:twoCellAnchor editAs="oneCell">
    <xdr:from>
      <xdr:col>1</xdr:col>
      <xdr:colOff>299544</xdr:colOff>
      <xdr:row>106</xdr:row>
      <xdr:rowOff>73571</xdr:rowOff>
    </xdr:from>
    <xdr:to>
      <xdr:col>1</xdr:col>
      <xdr:colOff>830667</xdr:colOff>
      <xdr:row>108</xdr:row>
      <xdr:rowOff>139490</xdr:rowOff>
    </xdr:to>
    <xdr:pic>
      <xdr:nvPicPr>
        <xdr:cNvPr id="16" name="Picture 58"/>
        <xdr:cNvPicPr>
          <a:picLocks noChangeAspect="1" noChangeArrowheads="1"/>
        </xdr:cNvPicPr>
      </xdr:nvPicPr>
      <xdr:blipFill>
        <a:blip xmlns:r="http://schemas.openxmlformats.org/officeDocument/2006/relationships" r:embed="rId72" cstate="print"/>
        <a:srcRect/>
        <a:stretch>
          <a:fillRect/>
        </a:stretch>
      </xdr:blipFill>
      <xdr:spPr bwMode="auto">
        <a:xfrm>
          <a:off x="1213944" y="99338523"/>
          <a:ext cx="531123" cy="451945"/>
        </a:xfrm>
        <a:prstGeom prst="rect">
          <a:avLst/>
        </a:prstGeom>
        <a:noFill/>
      </xdr:spPr>
    </xdr:pic>
    <xdr:clientData/>
  </xdr:twoCellAnchor>
  <xdr:twoCellAnchor editAs="oneCell">
    <xdr:from>
      <xdr:col>1</xdr:col>
      <xdr:colOff>278524</xdr:colOff>
      <xdr:row>110</xdr:row>
      <xdr:rowOff>78029</xdr:rowOff>
    </xdr:from>
    <xdr:to>
      <xdr:col>1</xdr:col>
      <xdr:colOff>789575</xdr:colOff>
      <xdr:row>110</xdr:row>
      <xdr:rowOff>641130</xdr:rowOff>
    </xdr:to>
    <xdr:pic>
      <xdr:nvPicPr>
        <xdr:cNvPr id="17" name="Picture 60"/>
        <xdr:cNvPicPr>
          <a:picLocks noChangeAspect="1" noChangeArrowheads="1"/>
        </xdr:cNvPicPr>
      </xdr:nvPicPr>
      <xdr:blipFill>
        <a:blip xmlns:r="http://schemas.openxmlformats.org/officeDocument/2006/relationships" r:embed="rId73" cstate="print"/>
        <a:srcRect/>
        <a:stretch>
          <a:fillRect/>
        </a:stretch>
      </xdr:blipFill>
      <xdr:spPr bwMode="auto">
        <a:xfrm>
          <a:off x="1192924" y="100204829"/>
          <a:ext cx="511051" cy="563101"/>
        </a:xfrm>
        <a:prstGeom prst="rect">
          <a:avLst/>
        </a:prstGeom>
        <a:noFill/>
      </xdr:spPr>
    </xdr:pic>
    <xdr:clientData/>
  </xdr:twoCellAnchor>
  <xdr:twoCellAnchor editAs="oneCell">
    <xdr:from>
      <xdr:col>1</xdr:col>
      <xdr:colOff>136635</xdr:colOff>
      <xdr:row>112</xdr:row>
      <xdr:rowOff>42043</xdr:rowOff>
    </xdr:from>
    <xdr:to>
      <xdr:col>1</xdr:col>
      <xdr:colOff>918781</xdr:colOff>
      <xdr:row>113</xdr:row>
      <xdr:rowOff>117842</xdr:rowOff>
    </xdr:to>
    <xdr:pic>
      <xdr:nvPicPr>
        <xdr:cNvPr id="18" name="Picture 62"/>
        <xdr:cNvPicPr>
          <a:picLocks noChangeAspect="1" noChangeArrowheads="1"/>
        </xdr:cNvPicPr>
      </xdr:nvPicPr>
      <xdr:blipFill>
        <a:blip xmlns:r="http://schemas.openxmlformats.org/officeDocument/2006/relationships" r:embed="rId74" cstate="print"/>
        <a:srcRect/>
        <a:stretch>
          <a:fillRect/>
        </a:stretch>
      </xdr:blipFill>
      <xdr:spPr bwMode="auto">
        <a:xfrm>
          <a:off x="1051035" y="100957119"/>
          <a:ext cx="782146" cy="257502"/>
        </a:xfrm>
        <a:prstGeom prst="rect">
          <a:avLst/>
        </a:prstGeom>
        <a:noFill/>
      </xdr:spPr>
    </xdr:pic>
    <xdr:clientData/>
  </xdr:twoCellAnchor>
  <xdr:twoCellAnchor editAs="oneCell">
    <xdr:from>
      <xdr:col>1</xdr:col>
      <xdr:colOff>31531</xdr:colOff>
      <xdr:row>115</xdr:row>
      <xdr:rowOff>122510</xdr:rowOff>
    </xdr:from>
    <xdr:to>
      <xdr:col>1</xdr:col>
      <xdr:colOff>1014249</xdr:colOff>
      <xdr:row>117</xdr:row>
      <xdr:rowOff>22497</xdr:rowOff>
    </xdr:to>
    <xdr:pic>
      <xdr:nvPicPr>
        <xdr:cNvPr id="19" name="Picture 64"/>
        <xdr:cNvPicPr>
          <a:picLocks noChangeAspect="1" noChangeArrowheads="1"/>
        </xdr:cNvPicPr>
      </xdr:nvPicPr>
      <xdr:blipFill>
        <a:blip xmlns:r="http://schemas.openxmlformats.org/officeDocument/2006/relationships" r:embed="rId75" cstate="print"/>
        <a:srcRect/>
        <a:stretch>
          <a:fillRect/>
        </a:stretch>
      </xdr:blipFill>
      <xdr:spPr bwMode="auto">
        <a:xfrm>
          <a:off x="945931" y="101557848"/>
          <a:ext cx="982718" cy="271677"/>
        </a:xfrm>
        <a:prstGeom prst="rect">
          <a:avLst/>
        </a:prstGeom>
        <a:noFill/>
      </xdr:spPr>
    </xdr:pic>
    <xdr:clientData/>
  </xdr:twoCellAnchor>
  <xdr:twoCellAnchor editAs="oneCell">
    <xdr:from>
      <xdr:col>1</xdr:col>
      <xdr:colOff>141890</xdr:colOff>
      <xdr:row>19</xdr:row>
      <xdr:rowOff>10509</xdr:rowOff>
    </xdr:from>
    <xdr:to>
      <xdr:col>1</xdr:col>
      <xdr:colOff>914415</xdr:colOff>
      <xdr:row>19</xdr:row>
      <xdr:rowOff>751616</xdr:rowOff>
    </xdr:to>
    <xdr:pic>
      <xdr:nvPicPr>
        <xdr:cNvPr id="90" name="Picture 18"/>
        <xdr:cNvPicPr>
          <a:picLocks noChangeAspect="1" noChangeArrowheads="1"/>
        </xdr:cNvPicPr>
      </xdr:nvPicPr>
      <xdr:blipFill>
        <a:blip xmlns:r="http://schemas.openxmlformats.org/officeDocument/2006/relationships" r:embed="rId52" cstate="print"/>
        <a:srcRect/>
        <a:stretch>
          <a:fillRect/>
        </a:stretch>
      </xdr:blipFill>
      <xdr:spPr bwMode="auto">
        <a:xfrm>
          <a:off x="1392564" y="11506770"/>
          <a:ext cx="772525" cy="741107"/>
        </a:xfrm>
        <a:prstGeom prst="rect">
          <a:avLst/>
        </a:prstGeom>
        <a:noFill/>
      </xdr:spPr>
    </xdr:pic>
    <xdr:clientData/>
  </xdr:twoCellAnchor>
  <xdr:twoCellAnchor editAs="oneCell">
    <xdr:from>
      <xdr:col>1</xdr:col>
      <xdr:colOff>141890</xdr:colOff>
      <xdr:row>19</xdr:row>
      <xdr:rowOff>10509</xdr:rowOff>
    </xdr:from>
    <xdr:to>
      <xdr:col>1</xdr:col>
      <xdr:colOff>914415</xdr:colOff>
      <xdr:row>19</xdr:row>
      <xdr:rowOff>751616</xdr:rowOff>
    </xdr:to>
    <xdr:pic>
      <xdr:nvPicPr>
        <xdr:cNvPr id="91" name="Picture 18"/>
        <xdr:cNvPicPr>
          <a:picLocks noChangeAspect="1" noChangeArrowheads="1"/>
        </xdr:cNvPicPr>
      </xdr:nvPicPr>
      <xdr:blipFill>
        <a:blip xmlns:r="http://schemas.openxmlformats.org/officeDocument/2006/relationships" r:embed="rId52" cstate="print"/>
        <a:srcRect/>
        <a:stretch>
          <a:fillRect/>
        </a:stretch>
      </xdr:blipFill>
      <xdr:spPr bwMode="auto">
        <a:xfrm>
          <a:off x="1392564" y="11506770"/>
          <a:ext cx="772525" cy="741107"/>
        </a:xfrm>
        <a:prstGeom prst="rect">
          <a:avLst/>
        </a:prstGeom>
        <a:noFill/>
      </xdr:spPr>
    </xdr:pic>
    <xdr:clientData/>
  </xdr:twoCellAnchor>
  <xdr:twoCellAnchor editAs="oneCell">
    <xdr:from>
      <xdr:col>1</xdr:col>
      <xdr:colOff>141890</xdr:colOff>
      <xdr:row>19</xdr:row>
      <xdr:rowOff>10509</xdr:rowOff>
    </xdr:from>
    <xdr:to>
      <xdr:col>1</xdr:col>
      <xdr:colOff>914415</xdr:colOff>
      <xdr:row>19</xdr:row>
      <xdr:rowOff>751616</xdr:rowOff>
    </xdr:to>
    <xdr:pic>
      <xdr:nvPicPr>
        <xdr:cNvPr id="92" name="Picture 18"/>
        <xdr:cNvPicPr>
          <a:picLocks noChangeAspect="1" noChangeArrowheads="1"/>
        </xdr:cNvPicPr>
      </xdr:nvPicPr>
      <xdr:blipFill>
        <a:blip xmlns:r="http://schemas.openxmlformats.org/officeDocument/2006/relationships" r:embed="rId52" cstate="print"/>
        <a:srcRect/>
        <a:stretch>
          <a:fillRect/>
        </a:stretch>
      </xdr:blipFill>
      <xdr:spPr bwMode="auto">
        <a:xfrm>
          <a:off x="1392564" y="11506770"/>
          <a:ext cx="772525" cy="741107"/>
        </a:xfrm>
        <a:prstGeom prst="rect">
          <a:avLst/>
        </a:prstGeom>
        <a:noFill/>
      </xdr:spPr>
    </xdr:pic>
    <xdr:clientData/>
  </xdr:twoCellAnchor>
  <xdr:twoCellAnchor editAs="oneCell">
    <xdr:from>
      <xdr:col>1</xdr:col>
      <xdr:colOff>193630</xdr:colOff>
      <xdr:row>18</xdr:row>
      <xdr:rowOff>47296</xdr:rowOff>
    </xdr:from>
    <xdr:to>
      <xdr:col>1</xdr:col>
      <xdr:colOff>872359</xdr:colOff>
      <xdr:row>18</xdr:row>
      <xdr:rowOff>614855</xdr:rowOff>
    </xdr:to>
    <xdr:pic>
      <xdr:nvPicPr>
        <xdr:cNvPr id="93" name="Picture 22"/>
        <xdr:cNvPicPr>
          <a:picLocks noChangeAspect="1" noChangeArrowheads="1"/>
        </xdr:cNvPicPr>
      </xdr:nvPicPr>
      <xdr:blipFill>
        <a:blip xmlns:r="http://schemas.openxmlformats.org/officeDocument/2006/relationships" r:embed="rId54" cstate="print"/>
        <a:srcRect/>
        <a:stretch>
          <a:fillRect/>
        </a:stretch>
      </xdr:blipFill>
      <xdr:spPr bwMode="auto">
        <a:xfrm>
          <a:off x="1444304" y="10665600"/>
          <a:ext cx="678729" cy="567559"/>
        </a:xfrm>
        <a:prstGeom prst="rect">
          <a:avLst/>
        </a:prstGeom>
        <a:noFill/>
      </xdr:spPr>
    </xdr:pic>
    <xdr:clientData/>
  </xdr:twoCellAnchor>
  <xdr:twoCellAnchor editAs="oneCell">
    <xdr:from>
      <xdr:col>0</xdr:col>
      <xdr:colOff>571501</xdr:colOff>
      <xdr:row>0</xdr:row>
      <xdr:rowOff>66261</xdr:rowOff>
    </xdr:from>
    <xdr:to>
      <xdr:col>3</xdr:col>
      <xdr:colOff>107674</xdr:colOff>
      <xdr:row>0</xdr:row>
      <xdr:rowOff>952936</xdr:rowOff>
    </xdr:to>
    <xdr:pic>
      <xdr:nvPicPr>
        <xdr:cNvPr id="98" name="Рисунок 97" descr="Безымянный.png"/>
        <xdr:cNvPicPr>
          <a:picLocks noChangeAspect="1"/>
        </xdr:cNvPicPr>
      </xdr:nvPicPr>
      <xdr:blipFill>
        <a:blip xmlns:r="http://schemas.openxmlformats.org/officeDocument/2006/relationships" r:embed="rId76"/>
        <a:stretch>
          <a:fillRect/>
        </a:stretch>
      </xdr:blipFill>
      <xdr:spPr>
        <a:xfrm>
          <a:off x="571501" y="66261"/>
          <a:ext cx="5367130" cy="8866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304800</xdr:colOff>
      <xdr:row>0</xdr:row>
      <xdr:rowOff>57150</xdr:rowOff>
    </xdr:from>
    <xdr:to>
      <xdr:col>3</xdr:col>
      <xdr:colOff>694511</xdr:colOff>
      <xdr:row>0</xdr:row>
      <xdr:rowOff>1133341</xdr:rowOff>
    </xdr:to>
    <xdr:pic>
      <xdr:nvPicPr>
        <xdr:cNvPr id="3" name="Рисунок 2" descr="Безымянный.png"/>
        <xdr:cNvPicPr>
          <a:picLocks noChangeAspect="1"/>
        </xdr:cNvPicPr>
      </xdr:nvPicPr>
      <xdr:blipFill>
        <a:blip xmlns:r="http://schemas.openxmlformats.org/officeDocument/2006/relationships" r:embed="rId1"/>
        <a:stretch>
          <a:fillRect/>
        </a:stretch>
      </xdr:blipFill>
      <xdr:spPr>
        <a:xfrm>
          <a:off x="304800" y="57150"/>
          <a:ext cx="6514286" cy="107619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288073</xdr:colOff>
      <xdr:row>0</xdr:row>
      <xdr:rowOff>104774</xdr:rowOff>
    </xdr:from>
    <xdr:to>
      <xdr:col>1</xdr:col>
      <xdr:colOff>638175</xdr:colOff>
      <xdr:row>4</xdr:row>
      <xdr:rowOff>0</xdr:rowOff>
    </xdr:to>
    <xdr:pic>
      <xdr:nvPicPr>
        <xdr:cNvPr id="2" name="Рисунок 1"/>
        <xdr:cNvPicPr>
          <a:picLocks noChangeAspect="1"/>
        </xdr:cNvPicPr>
      </xdr:nvPicPr>
      <xdr:blipFill>
        <a:blip xmlns:r="http://schemas.openxmlformats.org/officeDocument/2006/relationships" r:embed="rId1" cstate="print"/>
        <a:srcRect/>
        <a:stretch>
          <a:fillRect/>
        </a:stretch>
      </xdr:blipFill>
      <xdr:spPr bwMode="auto">
        <a:xfrm>
          <a:off x="288073" y="104774"/>
          <a:ext cx="959702" cy="809626"/>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295275</xdr:colOff>
      <xdr:row>0</xdr:row>
      <xdr:rowOff>123825</xdr:rowOff>
    </xdr:from>
    <xdr:to>
      <xdr:col>13</xdr:col>
      <xdr:colOff>103961</xdr:colOff>
      <xdr:row>0</xdr:row>
      <xdr:rowOff>1200016</xdr:rowOff>
    </xdr:to>
    <xdr:pic>
      <xdr:nvPicPr>
        <xdr:cNvPr id="2" name="Рисунок 1" descr="Безымянный.png"/>
        <xdr:cNvPicPr>
          <a:picLocks noChangeAspect="1"/>
        </xdr:cNvPicPr>
      </xdr:nvPicPr>
      <xdr:blipFill>
        <a:blip xmlns:r="http://schemas.openxmlformats.org/officeDocument/2006/relationships" r:embed="rId1"/>
        <a:stretch>
          <a:fillRect/>
        </a:stretch>
      </xdr:blipFill>
      <xdr:spPr>
        <a:xfrm>
          <a:off x="1514475" y="123825"/>
          <a:ext cx="6514286" cy="107619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9525</xdr:colOff>
      <xdr:row>8</xdr:row>
      <xdr:rowOff>66676</xdr:rowOff>
    </xdr:from>
    <xdr:to>
      <xdr:col>0</xdr:col>
      <xdr:colOff>968645</xdr:colOff>
      <xdr:row>10</xdr:row>
      <xdr:rowOff>266700</xdr:rowOff>
    </xdr:to>
    <xdr:pic>
      <xdr:nvPicPr>
        <xdr:cNvPr id="2" name="Рисунок 1"/>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xmlns=""/>
            </a:ext>
          </a:extLst>
        </a:blip>
        <a:stretch>
          <a:fillRect/>
        </a:stretch>
      </xdr:blipFill>
      <xdr:spPr>
        <a:xfrm>
          <a:off x="9525" y="4362451"/>
          <a:ext cx="959120" cy="828674"/>
        </a:xfrm>
        <a:prstGeom prst="rect">
          <a:avLst/>
        </a:prstGeom>
      </xdr:spPr>
    </xdr:pic>
    <xdr:clientData/>
  </xdr:twoCellAnchor>
  <xdr:twoCellAnchor editAs="oneCell">
    <xdr:from>
      <xdr:col>0</xdr:col>
      <xdr:colOff>47624</xdr:colOff>
      <xdr:row>4</xdr:row>
      <xdr:rowOff>171448</xdr:rowOff>
    </xdr:from>
    <xdr:to>
      <xdr:col>0</xdr:col>
      <xdr:colOff>973397</xdr:colOff>
      <xdr:row>6</xdr:row>
      <xdr:rowOff>266699</xdr:rowOff>
    </xdr:to>
    <xdr:pic>
      <xdr:nvPicPr>
        <xdr:cNvPr id="3" name="Рисунок 17" descr="BKX-3+.png"/>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xmlns=""/>
            </a:ext>
          </a:extLst>
        </a:blip>
        <a:srcRect/>
        <a:stretch>
          <a:fillRect/>
        </a:stretch>
      </xdr:blipFill>
      <xdr:spPr bwMode="auto">
        <a:xfrm>
          <a:off x="47624" y="3152773"/>
          <a:ext cx="925773" cy="838201"/>
        </a:xfrm>
        <a:prstGeom prst="rect">
          <a:avLst/>
        </a:prstGeom>
        <a:noFill/>
        <a:ln w="9525">
          <a:noFill/>
          <a:miter lim="800000"/>
          <a:headEnd/>
          <a:tailEnd/>
        </a:ln>
      </xdr:spPr>
    </xdr:pic>
    <xdr:clientData/>
  </xdr:twoCellAnchor>
  <xdr:twoCellAnchor editAs="oneCell">
    <xdr:from>
      <xdr:col>0</xdr:col>
      <xdr:colOff>76200</xdr:colOff>
      <xdr:row>15</xdr:row>
      <xdr:rowOff>36553</xdr:rowOff>
    </xdr:from>
    <xdr:to>
      <xdr:col>0</xdr:col>
      <xdr:colOff>952500</xdr:colOff>
      <xdr:row>19</xdr:row>
      <xdr:rowOff>114578</xdr:rowOff>
    </xdr:to>
    <xdr:pic>
      <xdr:nvPicPr>
        <xdr:cNvPr id="4" name="Рисунок 19" descr="prorab-new-rakurs3_2.png"/>
        <xdr:cNvPicPr>
          <a:picLocks noChangeAspect="1"/>
        </xdr:cNvPicPr>
      </xdr:nvPicPr>
      <xdr:blipFill>
        <a:blip xmlns:r="http://schemas.openxmlformats.org/officeDocument/2006/relationships" r:embed="rId3" cstate="screen">
          <a:lum bright="-6000"/>
          <a:extLst>
            <a:ext uri="{28A0092B-C50C-407E-A947-70E740481C1C}">
              <a14:useLocalDpi xmlns:a14="http://schemas.microsoft.com/office/drawing/2010/main" xmlns=""/>
            </a:ext>
          </a:extLst>
        </a:blip>
        <a:srcRect/>
        <a:stretch>
          <a:fillRect/>
        </a:stretch>
      </xdr:blipFill>
      <xdr:spPr bwMode="auto">
        <a:xfrm>
          <a:off x="76200" y="6361153"/>
          <a:ext cx="876300" cy="878125"/>
        </a:xfrm>
        <a:prstGeom prst="rect">
          <a:avLst/>
        </a:prstGeom>
        <a:noFill/>
        <a:ln w="9525">
          <a:noFill/>
          <a:miter lim="800000"/>
          <a:headEnd/>
          <a:tailEnd/>
        </a:ln>
      </xdr:spPr>
    </xdr:pic>
    <xdr:clientData/>
  </xdr:twoCellAnchor>
  <xdr:twoCellAnchor editAs="oneCell">
    <xdr:from>
      <xdr:col>0</xdr:col>
      <xdr:colOff>0</xdr:colOff>
      <xdr:row>26</xdr:row>
      <xdr:rowOff>142875</xdr:rowOff>
    </xdr:from>
    <xdr:to>
      <xdr:col>1</xdr:col>
      <xdr:colOff>12878</xdr:colOff>
      <xdr:row>32</xdr:row>
      <xdr:rowOff>142875</xdr:rowOff>
    </xdr:to>
    <xdr:pic>
      <xdr:nvPicPr>
        <xdr:cNvPr id="5" name="Рисунок 4"/>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xmlns=""/>
            </a:ext>
          </a:extLst>
        </a:blip>
        <a:stretch>
          <a:fillRect/>
        </a:stretch>
      </xdr:blipFill>
      <xdr:spPr>
        <a:xfrm>
          <a:off x="0" y="8667750"/>
          <a:ext cx="1089203" cy="1200150"/>
        </a:xfrm>
        <a:prstGeom prst="rect">
          <a:avLst/>
        </a:prstGeom>
      </xdr:spPr>
    </xdr:pic>
    <xdr:clientData/>
  </xdr:twoCellAnchor>
  <xdr:twoCellAnchor editAs="oneCell">
    <xdr:from>
      <xdr:col>0</xdr:col>
      <xdr:colOff>66675</xdr:colOff>
      <xdr:row>21</xdr:row>
      <xdr:rowOff>57149</xdr:rowOff>
    </xdr:from>
    <xdr:to>
      <xdr:col>0</xdr:col>
      <xdr:colOff>1017668</xdr:colOff>
      <xdr:row>24</xdr:row>
      <xdr:rowOff>238124</xdr:rowOff>
    </xdr:to>
    <xdr:pic>
      <xdr:nvPicPr>
        <xdr:cNvPr id="6" name="Рисунок 5"/>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xmlns=""/>
            </a:ext>
          </a:extLst>
        </a:blip>
        <a:stretch>
          <a:fillRect/>
        </a:stretch>
      </xdr:blipFill>
      <xdr:spPr>
        <a:xfrm>
          <a:off x="66675" y="7581899"/>
          <a:ext cx="950993" cy="1038225"/>
        </a:xfrm>
        <a:prstGeom prst="rect">
          <a:avLst/>
        </a:prstGeom>
      </xdr:spPr>
    </xdr:pic>
    <xdr:clientData/>
  </xdr:twoCellAnchor>
  <xdr:twoCellAnchor editAs="oneCell">
    <xdr:from>
      <xdr:col>0</xdr:col>
      <xdr:colOff>171450</xdr:colOff>
      <xdr:row>12</xdr:row>
      <xdr:rowOff>28575</xdr:rowOff>
    </xdr:from>
    <xdr:to>
      <xdr:col>0</xdr:col>
      <xdr:colOff>904875</xdr:colOff>
      <xdr:row>13</xdr:row>
      <xdr:rowOff>390524</xdr:rowOff>
    </xdr:to>
    <xdr:pic>
      <xdr:nvPicPr>
        <xdr:cNvPr id="7" name="Рисунок 6" descr="http://www.ballu.ru/i-cdn/catalog/header_img/BKN-3.jp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xmlns="" val="0"/>
            </a:ext>
          </a:extLst>
        </a:blip>
        <a:srcRect l="16765" t="2248" r="18691"/>
        <a:stretch>
          <a:fillRect/>
        </a:stretch>
      </xdr:blipFill>
      <xdr:spPr bwMode="auto">
        <a:xfrm>
          <a:off x="171450" y="5467350"/>
          <a:ext cx="733425" cy="82867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10</xdr:col>
      <xdr:colOff>504825</xdr:colOff>
      <xdr:row>12</xdr:row>
      <xdr:rowOff>2381</xdr:rowOff>
    </xdr:from>
    <xdr:to>
      <xdr:col>12</xdr:col>
      <xdr:colOff>264989</xdr:colOff>
      <xdr:row>13</xdr:row>
      <xdr:rowOff>247650</xdr:rowOff>
    </xdr:to>
    <xdr:pic>
      <xdr:nvPicPr>
        <xdr:cNvPr id="8" name="Рисунок 7" descr="http://www.ballu.ru/i-cdn/fotobank/small/bfhs-03.gif"/>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xmlns="" val="0"/>
            </a:ext>
          </a:extLst>
        </a:blip>
        <a:srcRect/>
        <a:stretch>
          <a:fillRect/>
        </a:stretch>
      </xdr:blipFill>
      <xdr:spPr bwMode="auto">
        <a:xfrm>
          <a:off x="8324850" y="4507706"/>
          <a:ext cx="979364" cy="71199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38099</xdr:colOff>
      <xdr:row>34</xdr:row>
      <xdr:rowOff>323851</xdr:rowOff>
    </xdr:from>
    <xdr:to>
      <xdr:col>0</xdr:col>
      <xdr:colOff>1057274</xdr:colOff>
      <xdr:row>40</xdr:row>
      <xdr:rowOff>72925</xdr:rowOff>
    </xdr:to>
    <xdr:pic>
      <xdr:nvPicPr>
        <xdr:cNvPr id="9" name="Рисунок 8" descr="Похожее изображение"/>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xmlns="" val="0"/>
            </a:ext>
          </a:extLst>
        </a:blip>
        <a:srcRect/>
        <a:stretch>
          <a:fillRect/>
        </a:stretch>
      </xdr:blipFill>
      <xdr:spPr bwMode="auto">
        <a:xfrm>
          <a:off x="38099" y="10448926"/>
          <a:ext cx="1019175" cy="121592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0</xdr:colOff>
      <xdr:row>45</xdr:row>
      <xdr:rowOff>400049</xdr:rowOff>
    </xdr:from>
    <xdr:to>
      <xdr:col>0</xdr:col>
      <xdr:colOff>990600</xdr:colOff>
      <xdr:row>50</xdr:row>
      <xdr:rowOff>44026</xdr:rowOff>
    </xdr:to>
    <xdr:pic>
      <xdr:nvPicPr>
        <xdr:cNvPr id="12" name="Рисунок 11" descr="Электрический тепловентилятор ТТ-2"/>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0" y="13525499"/>
          <a:ext cx="990600" cy="103462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581025</xdr:colOff>
      <xdr:row>0</xdr:row>
      <xdr:rowOff>114300</xdr:rowOff>
    </xdr:from>
    <xdr:to>
      <xdr:col>9</xdr:col>
      <xdr:colOff>227786</xdr:colOff>
      <xdr:row>0</xdr:row>
      <xdr:rowOff>1190491</xdr:rowOff>
    </xdr:to>
    <xdr:pic>
      <xdr:nvPicPr>
        <xdr:cNvPr id="13" name="Рисунок 12" descr="Безымянный.png"/>
        <xdr:cNvPicPr>
          <a:picLocks noChangeAspect="1"/>
        </xdr:cNvPicPr>
      </xdr:nvPicPr>
      <xdr:blipFill>
        <a:blip xmlns:r="http://schemas.openxmlformats.org/officeDocument/2006/relationships" r:embed="rId10"/>
        <a:stretch>
          <a:fillRect/>
        </a:stretch>
      </xdr:blipFill>
      <xdr:spPr>
        <a:xfrm>
          <a:off x="1657350" y="114300"/>
          <a:ext cx="6514286" cy="1076191"/>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almacom.info%20%20E-mail:almacom@inbox,ru/"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almacom.info%20%20E-mail:almacom@inbox,ru/"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6.bin"/><Relationship Id="rId1" Type="http://schemas.openxmlformats.org/officeDocument/2006/relationships/hyperlink" Target="http://www.almacom.info%20%20E-mail:almacom@inbox,ru/"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sheetPr>
    <tabColor rgb="FFFFFF00"/>
  </sheetPr>
  <dimension ref="A1:L105"/>
  <sheetViews>
    <sheetView view="pageBreakPreview" topLeftCell="A55" zoomScaleSheetLayoutView="100" zoomScalePageLayoutView="90" workbookViewId="0">
      <selection activeCell="F62" sqref="F62"/>
    </sheetView>
  </sheetViews>
  <sheetFormatPr defaultColWidth="9.28515625" defaultRowHeight="12.75"/>
  <cols>
    <col min="1" max="1" width="3.5703125" style="3" customWidth="1"/>
    <col min="2" max="2" width="30.5703125" style="3" customWidth="1"/>
    <col min="3" max="3" width="59.28515625" style="3" customWidth="1"/>
    <col min="4" max="4" width="12.28515625" style="9" customWidth="1"/>
    <col min="5" max="5" width="15.42578125" style="3" customWidth="1"/>
    <col min="6" max="6" width="21.7109375" style="3" customWidth="1"/>
    <col min="7" max="7" width="13.5703125" style="32" customWidth="1"/>
    <col min="8" max="8" width="13.5703125" style="32" hidden="1" customWidth="1"/>
    <col min="9" max="9" width="15" style="3" hidden="1" customWidth="1"/>
    <col min="10" max="10" width="9.28515625" style="3" hidden="1" customWidth="1"/>
    <col min="11" max="11" width="10" style="3" customWidth="1"/>
    <col min="12" max="16384" width="9.28515625" style="3"/>
  </cols>
  <sheetData>
    <row r="1" spans="1:10" ht="42" customHeight="1">
      <c r="A1" s="421" t="s">
        <v>6</v>
      </c>
      <c r="B1" s="421"/>
      <c r="C1" s="421"/>
      <c r="D1" s="421"/>
      <c r="E1" s="421"/>
      <c r="F1" s="421"/>
      <c r="G1" s="77">
        <v>42388</v>
      </c>
      <c r="H1" s="30"/>
      <c r="I1" s="12"/>
      <c r="J1" s="12"/>
    </row>
    <row r="2" spans="1:10" ht="15.75">
      <c r="B2" s="14"/>
      <c r="C2" s="14" t="s">
        <v>11</v>
      </c>
      <c r="D2" s="10"/>
      <c r="E2" s="14"/>
      <c r="F2" s="14"/>
      <c r="G2" s="94">
        <v>310</v>
      </c>
      <c r="H2" s="28"/>
      <c r="I2" s="14"/>
      <c r="J2" s="14"/>
    </row>
    <row r="3" spans="1:10" ht="15.75">
      <c r="B3" s="13"/>
      <c r="C3" s="13" t="s">
        <v>77</v>
      </c>
      <c r="D3" s="10"/>
      <c r="E3" s="13"/>
      <c r="F3" s="13"/>
      <c r="G3" s="28"/>
      <c r="H3" s="28"/>
      <c r="I3" s="13"/>
      <c r="J3" s="13"/>
    </row>
    <row r="4" spans="1:10" ht="18.75">
      <c r="B4" s="8" t="s">
        <v>53</v>
      </c>
      <c r="C4" s="7"/>
      <c r="D4" s="422" t="s">
        <v>29</v>
      </c>
      <c r="E4" s="422"/>
      <c r="F4" s="422"/>
      <c r="G4" s="31"/>
      <c r="H4" s="31"/>
      <c r="I4" s="6"/>
      <c r="J4" s="5"/>
    </row>
    <row r="5" spans="1:10" ht="27" customHeight="1">
      <c r="A5" s="423" t="s">
        <v>2</v>
      </c>
      <c r="B5" s="423"/>
      <c r="C5" s="15" t="s">
        <v>0</v>
      </c>
      <c r="D5" s="15" t="s">
        <v>5</v>
      </c>
      <c r="E5" s="18" t="s">
        <v>18</v>
      </c>
      <c r="F5" s="18" t="s">
        <v>19</v>
      </c>
      <c r="G5" s="27" t="s">
        <v>99</v>
      </c>
      <c r="H5" s="50"/>
    </row>
    <row r="6" spans="1:10" ht="31.5" customHeight="1">
      <c r="A6" s="409" t="s">
        <v>31</v>
      </c>
      <c r="B6" s="410"/>
      <c r="C6" s="410"/>
      <c r="D6" s="410"/>
      <c r="E6" s="410"/>
      <c r="F6" s="410"/>
      <c r="G6" s="410"/>
      <c r="H6" s="410"/>
      <c r="I6" s="410"/>
      <c r="J6" s="411"/>
    </row>
    <row r="7" spans="1:10" ht="93" customHeight="1">
      <c r="A7" s="424" t="s">
        <v>197</v>
      </c>
      <c r="B7" s="425"/>
      <c r="C7" s="85" t="s">
        <v>201</v>
      </c>
      <c r="D7" s="86" t="s">
        <v>1</v>
      </c>
      <c r="E7" s="87">
        <f>F7/0.8</f>
        <v>9571.25</v>
      </c>
      <c r="F7" s="93">
        <f>24.7*G2</f>
        <v>7657</v>
      </c>
      <c r="G7" s="79"/>
      <c r="H7" s="23">
        <v>4600</v>
      </c>
      <c r="I7" s="47">
        <f>H7/186</f>
        <v>24.731182795698924</v>
      </c>
      <c r="J7" s="3">
        <f>I7*256</f>
        <v>6331.1827956989246</v>
      </c>
    </row>
    <row r="8" spans="1:10" ht="93" customHeight="1">
      <c r="A8" s="424" t="s">
        <v>198</v>
      </c>
      <c r="B8" s="425"/>
      <c r="C8" s="85" t="s">
        <v>202</v>
      </c>
      <c r="D8" s="86" t="s">
        <v>1</v>
      </c>
      <c r="E8" s="21">
        <f>F8/0.8</f>
        <v>17584.75</v>
      </c>
      <c r="F8" s="93">
        <f>45.38*G2</f>
        <v>14067.800000000001</v>
      </c>
      <c r="G8" s="16"/>
      <c r="H8" s="71"/>
      <c r="I8" s="47"/>
    </row>
    <row r="9" spans="1:10" ht="27.75" customHeight="1">
      <c r="A9" s="409" t="s">
        <v>87</v>
      </c>
      <c r="B9" s="410"/>
      <c r="C9" s="410"/>
      <c r="D9" s="410"/>
      <c r="E9" s="410"/>
      <c r="F9" s="410"/>
      <c r="G9" s="411"/>
      <c r="H9" s="51"/>
      <c r="I9" s="47"/>
      <c r="J9" s="3">
        <f t="shared" ref="J9:J96" si="0">I9*256</f>
        <v>0</v>
      </c>
    </row>
    <row r="10" spans="1:10" ht="96" customHeight="1">
      <c r="A10" s="426" t="s">
        <v>89</v>
      </c>
      <c r="B10" s="427"/>
      <c r="C10" s="1" t="s">
        <v>94</v>
      </c>
      <c r="D10" s="20" t="s">
        <v>1</v>
      </c>
      <c r="E10" s="21">
        <f>F10/0.8</f>
        <v>58125</v>
      </c>
      <c r="F10" s="23">
        <f>150*G2</f>
        <v>46500</v>
      </c>
      <c r="G10" s="16"/>
      <c r="H10" s="23">
        <v>27900</v>
      </c>
      <c r="I10" s="47">
        <f>H10/186</f>
        <v>150</v>
      </c>
      <c r="J10" s="3">
        <f>I10*256</f>
        <v>38400</v>
      </c>
    </row>
    <row r="11" spans="1:10" ht="27.75" customHeight="1">
      <c r="A11" s="409" t="s">
        <v>88</v>
      </c>
      <c r="B11" s="410"/>
      <c r="C11" s="410"/>
      <c r="D11" s="410"/>
      <c r="E11" s="410"/>
      <c r="F11" s="410"/>
      <c r="G11" s="411"/>
      <c r="H11" s="51"/>
      <c r="I11" s="47">
        <f t="shared" ref="I11:I98" si="1">H11/186</f>
        <v>0</v>
      </c>
      <c r="J11" s="3">
        <f t="shared" si="0"/>
        <v>0</v>
      </c>
    </row>
    <row r="12" spans="1:10" ht="84">
      <c r="A12" s="406" t="s">
        <v>90</v>
      </c>
      <c r="B12" s="408"/>
      <c r="C12" s="1" t="s">
        <v>95</v>
      </c>
      <c r="D12" s="20" t="s">
        <v>1</v>
      </c>
      <c r="E12" s="21">
        <f>F12/0.8</f>
        <v>80212.5</v>
      </c>
      <c r="F12" s="23">
        <f>207*G2</f>
        <v>64170</v>
      </c>
      <c r="G12" s="16"/>
      <c r="H12" s="23">
        <v>38500</v>
      </c>
      <c r="I12" s="47">
        <f>H12/186</f>
        <v>206.98924731182797</v>
      </c>
      <c r="J12" s="3">
        <f t="shared" si="0"/>
        <v>52989.247311827959</v>
      </c>
    </row>
    <row r="13" spans="1:10" ht="84">
      <c r="A13" s="406" t="s">
        <v>91</v>
      </c>
      <c r="B13" s="408"/>
      <c r="C13" s="1" t="s">
        <v>96</v>
      </c>
      <c r="D13" s="20" t="s">
        <v>1</v>
      </c>
      <c r="E13" s="21">
        <f t="shared" ref="E13:E15" si="2">F13/0.8</f>
        <v>89163.75</v>
      </c>
      <c r="F13" s="23">
        <f>230.1*G2</f>
        <v>71331</v>
      </c>
      <c r="G13" s="16"/>
      <c r="H13" s="23">
        <v>42800</v>
      </c>
      <c r="I13" s="47">
        <f>H13/186</f>
        <v>230.10752688172042</v>
      </c>
      <c r="J13" s="3">
        <f t="shared" si="0"/>
        <v>58907.526881720427</v>
      </c>
    </row>
    <row r="14" spans="1:10" ht="84">
      <c r="A14" s="406" t="s">
        <v>92</v>
      </c>
      <c r="B14" s="408"/>
      <c r="C14" s="1" t="s">
        <v>97</v>
      </c>
      <c r="D14" s="20" t="s">
        <v>1</v>
      </c>
      <c r="E14" s="21">
        <f t="shared" si="2"/>
        <v>95208.75</v>
      </c>
      <c r="F14" s="23">
        <f>245.7*G2</f>
        <v>76167</v>
      </c>
      <c r="G14" s="16"/>
      <c r="H14" s="23">
        <v>45700</v>
      </c>
      <c r="I14" s="47">
        <f>H14/186</f>
        <v>245.69892473118279</v>
      </c>
      <c r="J14" s="3">
        <f t="shared" si="0"/>
        <v>62898.924731182793</v>
      </c>
    </row>
    <row r="15" spans="1:10" ht="84">
      <c r="A15" s="406" t="s">
        <v>93</v>
      </c>
      <c r="B15" s="408"/>
      <c r="C15" s="1" t="s">
        <v>98</v>
      </c>
      <c r="D15" s="20" t="s">
        <v>1</v>
      </c>
      <c r="E15" s="21">
        <f t="shared" si="2"/>
        <v>98347.5</v>
      </c>
      <c r="F15" s="23">
        <f>253.8*G2</f>
        <v>78678</v>
      </c>
      <c r="G15" s="16"/>
      <c r="H15" s="23">
        <v>47200</v>
      </c>
      <c r="I15" s="47">
        <f t="shared" si="1"/>
        <v>253.76344086021504</v>
      </c>
      <c r="J15" s="3">
        <f t="shared" si="0"/>
        <v>64963.440860215051</v>
      </c>
    </row>
    <row r="16" spans="1:10" ht="27.75" customHeight="1">
      <c r="A16" s="409" t="s">
        <v>33</v>
      </c>
      <c r="B16" s="410"/>
      <c r="C16" s="410"/>
      <c r="D16" s="410"/>
      <c r="E16" s="410"/>
      <c r="F16" s="410"/>
      <c r="G16" s="411"/>
      <c r="H16" s="51"/>
      <c r="I16" s="47">
        <f t="shared" si="1"/>
        <v>0</v>
      </c>
      <c r="J16" s="3">
        <f t="shared" si="0"/>
        <v>0</v>
      </c>
    </row>
    <row r="17" spans="1:10" ht="60">
      <c r="A17" s="406" t="s">
        <v>114</v>
      </c>
      <c r="B17" s="407"/>
      <c r="C17" s="1" t="s">
        <v>115</v>
      </c>
      <c r="D17" s="20" t="s">
        <v>1</v>
      </c>
      <c r="E17" s="21">
        <f t="shared" ref="E17:E39" si="3">F17/0.8</f>
        <v>49987.5</v>
      </c>
      <c r="F17" s="66">
        <f>129*G2</f>
        <v>39990</v>
      </c>
      <c r="G17" s="16"/>
      <c r="H17" s="23">
        <v>24000</v>
      </c>
      <c r="I17" s="47">
        <f t="shared" si="1"/>
        <v>129.03225806451613</v>
      </c>
      <c r="J17" s="3">
        <f t="shared" si="0"/>
        <v>33032.258064516129</v>
      </c>
    </row>
    <row r="18" spans="1:10" ht="60">
      <c r="A18" s="406" t="s">
        <v>118</v>
      </c>
      <c r="B18" s="407"/>
      <c r="C18" s="1" t="s">
        <v>125</v>
      </c>
      <c r="D18" s="20" t="s">
        <v>1</v>
      </c>
      <c r="E18" s="21">
        <f t="shared" si="3"/>
        <v>49987.5</v>
      </c>
      <c r="F18" s="66">
        <f>129*G2</f>
        <v>39990</v>
      </c>
      <c r="G18" s="16"/>
      <c r="H18" s="23"/>
      <c r="I18" s="47"/>
    </row>
    <row r="19" spans="1:10" ht="60">
      <c r="A19" s="406" t="s">
        <v>80</v>
      </c>
      <c r="B19" s="407"/>
      <c r="C19" s="1" t="s">
        <v>86</v>
      </c>
      <c r="D19" s="20" t="s">
        <v>1</v>
      </c>
      <c r="E19" s="21">
        <f t="shared" si="3"/>
        <v>49987.5</v>
      </c>
      <c r="F19" s="66">
        <f>129*G2</f>
        <v>39990</v>
      </c>
      <c r="G19" s="16"/>
      <c r="H19" s="23">
        <v>24000</v>
      </c>
      <c r="I19" s="47">
        <f t="shared" si="1"/>
        <v>129.03225806451613</v>
      </c>
      <c r="J19" s="3">
        <f t="shared" si="0"/>
        <v>33032.258064516129</v>
      </c>
    </row>
    <row r="20" spans="1:10" ht="75">
      <c r="A20" s="406" t="s">
        <v>81</v>
      </c>
      <c r="B20" s="407"/>
      <c r="C20" s="62" t="s">
        <v>100</v>
      </c>
      <c r="D20" s="20" t="s">
        <v>1</v>
      </c>
      <c r="E20" s="21">
        <f t="shared" si="3"/>
        <v>49987.5</v>
      </c>
      <c r="F20" s="66">
        <f>129*G2</f>
        <v>39990</v>
      </c>
      <c r="G20" s="16"/>
      <c r="H20" s="23">
        <v>24000</v>
      </c>
      <c r="I20" s="47">
        <f t="shared" si="1"/>
        <v>129.03225806451613</v>
      </c>
      <c r="J20" s="3">
        <f t="shared" si="0"/>
        <v>33032.258064516129</v>
      </c>
    </row>
    <row r="21" spans="1:10" ht="48">
      <c r="A21" s="406" t="s">
        <v>208</v>
      </c>
      <c r="B21" s="407"/>
      <c r="C21" s="1" t="s">
        <v>210</v>
      </c>
      <c r="D21" s="20" t="s">
        <v>1</v>
      </c>
      <c r="E21" s="21">
        <f t="shared" si="3"/>
        <v>48103.474999999999</v>
      </c>
      <c r="F21" s="66">
        <f>124.138*G2</f>
        <v>38482.78</v>
      </c>
      <c r="G21" s="16"/>
      <c r="H21" s="23"/>
      <c r="I21" s="47"/>
    </row>
    <row r="22" spans="1:10" ht="48">
      <c r="A22" s="406" t="s">
        <v>209</v>
      </c>
      <c r="B22" s="407"/>
      <c r="C22" s="1" t="s">
        <v>211</v>
      </c>
      <c r="D22" s="20" t="s">
        <v>1</v>
      </c>
      <c r="E22" s="21">
        <f t="shared" si="3"/>
        <v>48771.525000000001</v>
      </c>
      <c r="F22" s="66">
        <f>125.862*G2</f>
        <v>39017.22</v>
      </c>
      <c r="G22" s="16"/>
      <c r="H22" s="23"/>
      <c r="I22" s="47"/>
    </row>
    <row r="23" spans="1:10" ht="42" customHeight="1">
      <c r="A23" s="406" t="s">
        <v>10</v>
      </c>
      <c r="B23" s="407"/>
      <c r="C23" s="1" t="s">
        <v>48</v>
      </c>
      <c r="D23" s="20" t="s">
        <v>1</v>
      </c>
      <c r="E23" s="21">
        <f t="shared" si="3"/>
        <v>40532.5</v>
      </c>
      <c r="F23" s="66">
        <f>104.6*G2</f>
        <v>32426</v>
      </c>
      <c r="G23" s="16"/>
      <c r="H23" s="23">
        <v>19449.05</v>
      </c>
      <c r="I23" s="47">
        <f t="shared" si="1"/>
        <v>104.56478494623656</v>
      </c>
      <c r="J23" s="3">
        <f t="shared" si="0"/>
        <v>26768.584946236559</v>
      </c>
    </row>
    <row r="24" spans="1:10" ht="42" customHeight="1">
      <c r="A24" s="406" t="s">
        <v>203</v>
      </c>
      <c r="B24" s="408"/>
      <c r="C24" s="1" t="s">
        <v>48</v>
      </c>
      <c r="D24" s="20" t="s">
        <v>1</v>
      </c>
      <c r="E24" s="21">
        <f t="shared" si="3"/>
        <v>40487.162499999999</v>
      </c>
      <c r="F24" s="66">
        <f>104.483*G2</f>
        <v>32389.73</v>
      </c>
      <c r="G24" s="16"/>
      <c r="H24" s="23"/>
      <c r="I24" s="47"/>
    </row>
    <row r="25" spans="1:10" ht="42" customHeight="1">
      <c r="A25" s="406" t="s">
        <v>204</v>
      </c>
      <c r="B25" s="408"/>
      <c r="C25" s="1" t="s">
        <v>48</v>
      </c>
      <c r="D25" s="20" t="s">
        <v>1</v>
      </c>
      <c r="E25" s="21">
        <f t="shared" si="3"/>
        <v>40888.224999999999</v>
      </c>
      <c r="F25" s="66">
        <f>105.518*G2</f>
        <v>32710.58</v>
      </c>
      <c r="G25" s="16"/>
      <c r="H25" s="23"/>
      <c r="I25" s="47"/>
    </row>
    <row r="26" spans="1:10" ht="42" customHeight="1">
      <c r="A26" s="406" t="s">
        <v>205</v>
      </c>
      <c r="B26" s="408"/>
      <c r="C26" s="1" t="s">
        <v>48</v>
      </c>
      <c r="D26" s="20" t="s">
        <v>1</v>
      </c>
      <c r="E26" s="21">
        <f t="shared" si="3"/>
        <v>40888.224999999999</v>
      </c>
      <c r="F26" s="66">
        <f>105.518*G2</f>
        <v>32710.58</v>
      </c>
      <c r="G26" s="16"/>
      <c r="H26" s="23"/>
      <c r="I26" s="47"/>
    </row>
    <row r="27" spans="1:10" ht="42" customHeight="1">
      <c r="A27" s="406" t="s">
        <v>206</v>
      </c>
      <c r="B27" s="407"/>
      <c r="C27" s="1" t="s">
        <v>207</v>
      </c>
      <c r="D27" s="20" t="s">
        <v>1</v>
      </c>
      <c r="E27" s="21">
        <f t="shared" si="3"/>
        <v>57456.950000000004</v>
      </c>
      <c r="F27" s="66">
        <f>148.276*G2</f>
        <v>45965.560000000005</v>
      </c>
      <c r="G27" s="16"/>
      <c r="H27" s="23"/>
      <c r="I27" s="47"/>
    </row>
    <row r="28" spans="1:10" ht="33" customHeight="1">
      <c r="A28" s="406" t="s">
        <v>47</v>
      </c>
      <c r="B28" s="408"/>
      <c r="C28" s="1" t="s">
        <v>102</v>
      </c>
      <c r="D28" s="20" t="s">
        <v>1</v>
      </c>
      <c r="E28" s="21">
        <f t="shared" si="3"/>
        <v>25187.5</v>
      </c>
      <c r="F28" s="66">
        <f>65*G2</f>
        <v>20150</v>
      </c>
      <c r="G28" s="16"/>
      <c r="H28" s="23"/>
      <c r="I28" s="47"/>
    </row>
    <row r="29" spans="1:10" ht="33.75" customHeight="1">
      <c r="A29" s="406" t="s">
        <v>46</v>
      </c>
      <c r="B29" s="408"/>
      <c r="C29" s="1" t="s">
        <v>102</v>
      </c>
      <c r="D29" s="20" t="s">
        <v>1</v>
      </c>
      <c r="E29" s="21">
        <f t="shared" si="3"/>
        <v>28132.5</v>
      </c>
      <c r="F29" s="66">
        <f>72.6*G2</f>
        <v>22506</v>
      </c>
      <c r="G29" s="16"/>
      <c r="H29" s="23">
        <v>13500</v>
      </c>
      <c r="I29" s="47">
        <f t="shared" si="1"/>
        <v>72.58064516129032</v>
      </c>
      <c r="J29" s="3">
        <f t="shared" si="0"/>
        <v>18580.645161290322</v>
      </c>
    </row>
    <row r="30" spans="1:10" ht="39.75" customHeight="1">
      <c r="A30" s="406" t="s">
        <v>119</v>
      </c>
      <c r="B30" s="408"/>
      <c r="C30" s="1" t="s">
        <v>127</v>
      </c>
      <c r="D30" s="20" t="s">
        <v>1</v>
      </c>
      <c r="E30" s="21">
        <f t="shared" si="3"/>
        <v>28473.500000000004</v>
      </c>
      <c r="F30" s="66">
        <f>73.48*G2</f>
        <v>22778.800000000003</v>
      </c>
      <c r="G30" s="16"/>
      <c r="H30" s="23"/>
      <c r="I30" s="47"/>
    </row>
    <row r="31" spans="1:10" ht="40.5" customHeight="1">
      <c r="A31" s="406" t="s">
        <v>120</v>
      </c>
      <c r="B31" s="408"/>
      <c r="C31" s="1" t="s">
        <v>126</v>
      </c>
      <c r="D31" s="20" t="s">
        <v>1</v>
      </c>
      <c r="E31" s="21">
        <f t="shared" si="3"/>
        <v>28473.500000000004</v>
      </c>
      <c r="F31" s="66">
        <f>73.48*G2</f>
        <v>22778.800000000003</v>
      </c>
      <c r="G31" s="16"/>
      <c r="H31" s="23"/>
      <c r="I31" s="47"/>
    </row>
    <row r="32" spans="1:10" ht="40.5" customHeight="1">
      <c r="A32" s="406" t="s">
        <v>121</v>
      </c>
      <c r="B32" s="408"/>
      <c r="C32" s="1" t="s">
        <v>128</v>
      </c>
      <c r="D32" s="20" t="s">
        <v>1</v>
      </c>
      <c r="E32" s="21">
        <f t="shared" si="3"/>
        <v>28473.500000000004</v>
      </c>
      <c r="F32" s="66">
        <f>73.48*G2</f>
        <v>22778.800000000003</v>
      </c>
      <c r="G32" s="16"/>
      <c r="H32" s="23"/>
      <c r="I32" s="47"/>
    </row>
    <row r="33" spans="1:10" ht="34.5" customHeight="1">
      <c r="A33" s="406" t="s">
        <v>122</v>
      </c>
      <c r="B33" s="408"/>
      <c r="C33" s="1" t="s">
        <v>129</v>
      </c>
      <c r="D33" s="20" t="s">
        <v>1</v>
      </c>
      <c r="E33" s="21">
        <f t="shared" si="3"/>
        <v>28473.500000000004</v>
      </c>
      <c r="F33" s="66">
        <f>73.48*G2</f>
        <v>22778.800000000003</v>
      </c>
      <c r="G33" s="16"/>
      <c r="H33" s="23"/>
      <c r="I33" s="47"/>
    </row>
    <row r="34" spans="1:10" ht="28.5" customHeight="1">
      <c r="A34" s="406" t="s">
        <v>79</v>
      </c>
      <c r="B34" s="408"/>
      <c r="C34" s="1" t="s">
        <v>49</v>
      </c>
      <c r="D34" s="20" t="s">
        <v>1</v>
      </c>
      <c r="E34" s="21">
        <f t="shared" ref="E34:E35" si="4">F34/0.8</f>
        <v>25637.775000000001</v>
      </c>
      <c r="F34" s="66">
        <f>66.162*G2</f>
        <v>20510.22</v>
      </c>
      <c r="G34" s="16"/>
      <c r="H34" s="23"/>
      <c r="I34" s="47"/>
    </row>
    <row r="35" spans="1:10" ht="31.5" customHeight="1">
      <c r="A35" s="406" t="s">
        <v>124</v>
      </c>
      <c r="B35" s="408"/>
      <c r="C35" s="1" t="s">
        <v>49</v>
      </c>
      <c r="D35" s="20" t="s">
        <v>1</v>
      </c>
      <c r="E35" s="21">
        <f t="shared" si="4"/>
        <v>27372.612499999999</v>
      </c>
      <c r="F35" s="66">
        <f>70.639*G2</f>
        <v>21898.09</v>
      </c>
      <c r="G35" s="16"/>
      <c r="H35" s="23"/>
      <c r="I35" s="47"/>
    </row>
    <row r="36" spans="1:10" ht="30" customHeight="1">
      <c r="A36" s="406" t="s">
        <v>103</v>
      </c>
      <c r="B36" s="407"/>
      <c r="C36" s="1" t="s">
        <v>39</v>
      </c>
      <c r="D36" s="2" t="s">
        <v>1</v>
      </c>
      <c r="E36" s="21">
        <f t="shared" si="3"/>
        <v>22707.5</v>
      </c>
      <c r="F36" s="66">
        <f>58.6*G2</f>
        <v>18166</v>
      </c>
      <c r="G36" s="44"/>
      <c r="H36" s="23">
        <v>10900</v>
      </c>
      <c r="I36" s="47">
        <f t="shared" si="1"/>
        <v>58.602150537634408</v>
      </c>
      <c r="J36" s="3">
        <f t="shared" si="0"/>
        <v>15002.150537634408</v>
      </c>
    </row>
    <row r="37" spans="1:10" ht="31.5" customHeight="1">
      <c r="A37" s="406" t="s">
        <v>123</v>
      </c>
      <c r="B37" s="407"/>
      <c r="C37" s="1" t="s">
        <v>40</v>
      </c>
      <c r="D37" s="20"/>
      <c r="E37" s="21">
        <f t="shared" si="3"/>
        <v>22707.5</v>
      </c>
      <c r="F37" s="66">
        <f>58.6*G2</f>
        <v>18166</v>
      </c>
      <c r="G37" s="44"/>
      <c r="H37" s="23"/>
      <c r="I37" s="47"/>
    </row>
    <row r="38" spans="1:10" ht="30" customHeight="1">
      <c r="A38" s="440" t="s">
        <v>78</v>
      </c>
      <c r="B38" s="441"/>
      <c r="C38" s="1" t="s">
        <v>40</v>
      </c>
      <c r="D38" s="17" t="s">
        <v>1</v>
      </c>
      <c r="E38" s="21">
        <f t="shared" si="3"/>
        <v>8641.25</v>
      </c>
      <c r="F38" s="66">
        <f>22.3*G2</f>
        <v>6913</v>
      </c>
      <c r="G38" s="44"/>
      <c r="H38" s="23">
        <v>4149.55</v>
      </c>
      <c r="I38" s="47">
        <f t="shared" si="1"/>
        <v>22.309408602150537</v>
      </c>
      <c r="J38" s="3">
        <f t="shared" si="0"/>
        <v>5711.2086021505374</v>
      </c>
    </row>
    <row r="39" spans="1:10" ht="36.75" customHeight="1">
      <c r="A39" s="406" t="s">
        <v>50</v>
      </c>
      <c r="B39" s="408"/>
      <c r="C39" s="1" t="s">
        <v>51</v>
      </c>
      <c r="D39" s="20" t="s">
        <v>1</v>
      </c>
      <c r="E39" s="21">
        <f t="shared" si="3"/>
        <v>3138.75</v>
      </c>
      <c r="F39" s="66">
        <f>8.1*G2</f>
        <v>2511</v>
      </c>
      <c r="G39" s="26"/>
      <c r="H39" s="23">
        <v>1500</v>
      </c>
      <c r="I39" s="47">
        <f t="shared" si="1"/>
        <v>8.064516129032258</v>
      </c>
      <c r="J39" s="3">
        <f t="shared" si="0"/>
        <v>2064.516129032258</v>
      </c>
    </row>
    <row r="40" spans="1:10" ht="26.25" customHeight="1">
      <c r="A40" s="409" t="s">
        <v>34</v>
      </c>
      <c r="B40" s="410"/>
      <c r="C40" s="410"/>
      <c r="D40" s="410"/>
      <c r="E40" s="410"/>
      <c r="F40" s="410"/>
      <c r="G40" s="411"/>
      <c r="H40" s="51"/>
      <c r="I40" s="47">
        <f t="shared" si="1"/>
        <v>0</v>
      </c>
      <c r="J40" s="3">
        <f t="shared" si="0"/>
        <v>0</v>
      </c>
    </row>
    <row r="41" spans="1:10" ht="47.25" customHeight="1">
      <c r="A41" s="436" t="s">
        <v>35</v>
      </c>
      <c r="B41" s="437"/>
      <c r="C41" s="22" t="s">
        <v>101</v>
      </c>
      <c r="D41" s="20" t="s">
        <v>1</v>
      </c>
      <c r="E41" s="21">
        <f>F41/0.8</f>
        <v>5192.5</v>
      </c>
      <c r="F41" s="66">
        <f>13.4*G2</f>
        <v>4154</v>
      </c>
      <c r="G41" s="16"/>
      <c r="H41" s="23">
        <v>2500</v>
      </c>
      <c r="I41" s="47">
        <f t="shared" si="1"/>
        <v>13.440860215053764</v>
      </c>
      <c r="J41" s="3">
        <f t="shared" si="0"/>
        <v>3440.8602150537636</v>
      </c>
    </row>
    <row r="42" spans="1:10" ht="28.5" customHeight="1">
      <c r="A42" s="409" t="s">
        <v>32</v>
      </c>
      <c r="B42" s="410"/>
      <c r="C42" s="410"/>
      <c r="D42" s="410"/>
      <c r="E42" s="410"/>
      <c r="F42" s="410"/>
      <c r="G42" s="411"/>
      <c r="H42" s="51"/>
      <c r="I42" s="47">
        <f t="shared" si="1"/>
        <v>0</v>
      </c>
      <c r="J42" s="3">
        <f t="shared" si="0"/>
        <v>0</v>
      </c>
    </row>
    <row r="43" spans="1:10" ht="56.25" customHeight="1">
      <c r="A43" s="406" t="s">
        <v>165</v>
      </c>
      <c r="B43" s="407"/>
      <c r="C43" s="438" t="s">
        <v>161</v>
      </c>
      <c r="D43" s="20" t="s">
        <v>1</v>
      </c>
      <c r="E43" s="21">
        <f t="shared" ref="E43:E54" si="5">F43/0.8</f>
        <v>49793.75</v>
      </c>
      <c r="F43" s="66">
        <f>128.5*G2</f>
        <v>39835</v>
      </c>
      <c r="G43" s="445"/>
      <c r="H43" s="23">
        <v>23900</v>
      </c>
      <c r="I43" s="47">
        <f t="shared" si="1"/>
        <v>128.49462365591398</v>
      </c>
      <c r="J43" s="3">
        <f t="shared" si="0"/>
        <v>32894.62365591398</v>
      </c>
    </row>
    <row r="44" spans="1:10" ht="56.25" customHeight="1">
      <c r="A44" s="406" t="s">
        <v>166</v>
      </c>
      <c r="B44" s="407"/>
      <c r="C44" s="439"/>
      <c r="D44" s="20" t="s">
        <v>1</v>
      </c>
      <c r="E44" s="21">
        <f t="shared" si="5"/>
        <v>49793.75</v>
      </c>
      <c r="F44" s="66">
        <f>128.5*G2</f>
        <v>39835</v>
      </c>
      <c r="G44" s="446"/>
      <c r="H44" s="23">
        <v>23900</v>
      </c>
      <c r="I44" s="47">
        <f t="shared" si="1"/>
        <v>128.49462365591398</v>
      </c>
      <c r="J44" s="3">
        <f t="shared" si="0"/>
        <v>32894.62365591398</v>
      </c>
    </row>
    <row r="45" spans="1:10" ht="101.25">
      <c r="A45" s="406" t="s">
        <v>167</v>
      </c>
      <c r="B45" s="407"/>
      <c r="C45" s="58" t="s">
        <v>156</v>
      </c>
      <c r="D45" s="20" t="s">
        <v>1</v>
      </c>
      <c r="E45" s="21">
        <f t="shared" si="5"/>
        <v>48437.5</v>
      </c>
      <c r="F45" s="66">
        <f>125*G2</f>
        <v>38750</v>
      </c>
      <c r="G45" s="59"/>
      <c r="H45" s="23"/>
      <c r="I45" s="47"/>
    </row>
    <row r="46" spans="1:10" ht="101.25">
      <c r="A46" s="406" t="s">
        <v>168</v>
      </c>
      <c r="B46" s="408"/>
      <c r="C46" s="58" t="s">
        <v>113</v>
      </c>
      <c r="D46" s="20" t="s">
        <v>1</v>
      </c>
      <c r="E46" s="21">
        <f t="shared" si="5"/>
        <v>28326.25</v>
      </c>
      <c r="F46" s="66">
        <f>73.1*G2</f>
        <v>22661</v>
      </c>
      <c r="G46" s="57"/>
      <c r="H46" s="23">
        <v>13600</v>
      </c>
      <c r="I46" s="47">
        <f t="shared" si="1"/>
        <v>73.118279569892479</v>
      </c>
      <c r="J46" s="3">
        <f t="shared" si="0"/>
        <v>18718.279569892475</v>
      </c>
    </row>
    <row r="47" spans="1:10" ht="57.75" customHeight="1">
      <c r="A47" s="417" t="s">
        <v>169</v>
      </c>
      <c r="B47" s="418"/>
      <c r="C47" s="448" t="s">
        <v>112</v>
      </c>
      <c r="D47" s="16" t="s">
        <v>1</v>
      </c>
      <c r="E47" s="21">
        <f t="shared" si="5"/>
        <v>28473.500000000004</v>
      </c>
      <c r="F47" s="74">
        <f>73.48*G2</f>
        <v>22778.800000000003</v>
      </c>
      <c r="G47" s="88"/>
      <c r="H47" s="23">
        <v>13875</v>
      </c>
      <c r="I47" s="47">
        <f t="shared" si="1"/>
        <v>74.596774193548384</v>
      </c>
      <c r="J47" s="3">
        <f t="shared" si="0"/>
        <v>19096.774193548386</v>
      </c>
    </row>
    <row r="48" spans="1:10" ht="57.75" customHeight="1">
      <c r="A48" s="417" t="s">
        <v>170</v>
      </c>
      <c r="B48" s="418"/>
      <c r="C48" s="449"/>
      <c r="D48" s="16" t="s">
        <v>1</v>
      </c>
      <c r="E48" s="21">
        <f t="shared" si="5"/>
        <v>28473.500000000004</v>
      </c>
      <c r="F48" s="74">
        <f>73.48*G2</f>
        <v>22778.800000000003</v>
      </c>
      <c r="G48" s="88"/>
      <c r="H48" s="23"/>
      <c r="I48" s="47"/>
    </row>
    <row r="49" spans="1:12" ht="101.25">
      <c r="A49" s="417" t="s">
        <v>171</v>
      </c>
      <c r="B49" s="418"/>
      <c r="C49" s="89" t="s">
        <v>157</v>
      </c>
      <c r="D49" s="16" t="s">
        <v>1</v>
      </c>
      <c r="E49" s="21">
        <f t="shared" si="5"/>
        <v>35212.125</v>
      </c>
      <c r="F49" s="74">
        <f>90.87*G2</f>
        <v>28169.7</v>
      </c>
      <c r="G49" s="90"/>
      <c r="H49" s="23"/>
      <c r="I49" s="47"/>
    </row>
    <row r="50" spans="1:12" ht="60.75" customHeight="1">
      <c r="A50" s="406" t="s">
        <v>172</v>
      </c>
      <c r="B50" s="407"/>
      <c r="C50" s="438" t="s">
        <v>158</v>
      </c>
      <c r="D50" s="20" t="s">
        <v>1</v>
      </c>
      <c r="E50" s="21">
        <f t="shared" si="5"/>
        <v>17902.5</v>
      </c>
      <c r="F50" s="66">
        <f>46.2*G2</f>
        <v>14322</v>
      </c>
      <c r="G50" s="92"/>
      <c r="H50" s="23">
        <v>8600</v>
      </c>
      <c r="I50" s="47">
        <f t="shared" si="1"/>
        <v>46.236559139784944</v>
      </c>
      <c r="J50" s="3">
        <f t="shared" si="0"/>
        <v>11836.559139784946</v>
      </c>
    </row>
    <row r="51" spans="1:12" ht="60.75" customHeight="1">
      <c r="A51" s="406" t="s">
        <v>173</v>
      </c>
      <c r="B51" s="407"/>
      <c r="C51" s="439"/>
      <c r="D51" s="20" t="s">
        <v>1</v>
      </c>
      <c r="E51" s="21">
        <f t="shared" si="5"/>
        <v>19568.75</v>
      </c>
      <c r="F51" s="66">
        <f>50.5*G2</f>
        <v>15655</v>
      </c>
      <c r="G51" s="16" t="s">
        <v>200</v>
      </c>
      <c r="H51" s="23">
        <v>9400</v>
      </c>
      <c r="I51" s="47">
        <f t="shared" si="1"/>
        <v>50.537634408602152</v>
      </c>
      <c r="J51" s="3">
        <f t="shared" si="0"/>
        <v>12937.634408602151</v>
      </c>
    </row>
    <row r="52" spans="1:12" ht="101.25">
      <c r="A52" s="428" t="s">
        <v>174</v>
      </c>
      <c r="B52" s="407"/>
      <c r="C52" s="11" t="s">
        <v>116</v>
      </c>
      <c r="D52" s="20" t="s">
        <v>1</v>
      </c>
      <c r="E52" s="21">
        <f t="shared" si="5"/>
        <v>11780</v>
      </c>
      <c r="F52" s="66">
        <f>30.4*G2</f>
        <v>9424</v>
      </c>
      <c r="G52" s="29"/>
      <c r="H52" s="23">
        <v>5650</v>
      </c>
      <c r="I52" s="47">
        <f t="shared" si="1"/>
        <v>30.376344086021504</v>
      </c>
      <c r="J52" s="3">
        <f t="shared" si="0"/>
        <v>7776.3440860215051</v>
      </c>
    </row>
    <row r="53" spans="1:12" ht="101.25">
      <c r="A53" s="428" t="s">
        <v>175</v>
      </c>
      <c r="B53" s="407"/>
      <c r="C53" s="11" t="s">
        <v>159</v>
      </c>
      <c r="D53" s="19" t="s">
        <v>1</v>
      </c>
      <c r="E53" s="21">
        <f t="shared" si="5"/>
        <v>11780</v>
      </c>
      <c r="F53" s="66">
        <f>30.4*G2</f>
        <v>9424</v>
      </c>
      <c r="G53" s="16"/>
      <c r="H53" s="23">
        <v>5650</v>
      </c>
      <c r="I53" s="47">
        <f t="shared" si="1"/>
        <v>30.376344086021504</v>
      </c>
      <c r="J53" s="3">
        <f t="shared" si="0"/>
        <v>7776.3440860215051</v>
      </c>
    </row>
    <row r="54" spans="1:12" ht="101.25">
      <c r="A54" s="428" t="s">
        <v>176</v>
      </c>
      <c r="B54" s="407"/>
      <c r="C54" s="11" t="s">
        <v>117</v>
      </c>
      <c r="D54" s="2" t="s">
        <v>1</v>
      </c>
      <c r="E54" s="21">
        <f t="shared" si="5"/>
        <v>9997.5</v>
      </c>
      <c r="F54" s="66">
        <f>25.8*G2</f>
        <v>7998</v>
      </c>
      <c r="G54" s="16"/>
      <c r="H54" s="23">
        <v>4800</v>
      </c>
      <c r="I54" s="47">
        <f t="shared" si="1"/>
        <v>25.806451612903224</v>
      </c>
      <c r="J54" s="3">
        <f t="shared" si="0"/>
        <v>6606.4516129032254</v>
      </c>
    </row>
    <row r="55" spans="1:12" ht="16.5" customHeight="1">
      <c r="A55" s="430" t="s">
        <v>4</v>
      </c>
      <c r="B55" s="431"/>
      <c r="C55" s="431"/>
      <c r="D55" s="431"/>
      <c r="E55" s="431"/>
      <c r="F55" s="431"/>
      <c r="G55" s="432"/>
      <c r="H55" s="48"/>
      <c r="I55" s="47">
        <f t="shared" si="1"/>
        <v>0</v>
      </c>
      <c r="J55" s="3">
        <f t="shared" si="0"/>
        <v>0</v>
      </c>
    </row>
    <row r="56" spans="1:12" ht="12.75" customHeight="1">
      <c r="A56" s="433" t="s">
        <v>12</v>
      </c>
      <c r="B56" s="434"/>
      <c r="C56" s="434"/>
      <c r="D56" s="434"/>
      <c r="E56" s="434"/>
      <c r="F56" s="434"/>
      <c r="G56" s="435"/>
      <c r="H56" s="49"/>
      <c r="I56" s="47">
        <f t="shared" si="1"/>
        <v>0</v>
      </c>
      <c r="J56" s="3">
        <f t="shared" si="0"/>
        <v>0</v>
      </c>
    </row>
    <row r="57" spans="1:12" ht="24.75" customHeight="1">
      <c r="A57" s="406" t="s">
        <v>14</v>
      </c>
      <c r="B57" s="407"/>
      <c r="C57" s="22" t="s">
        <v>135</v>
      </c>
      <c r="D57" s="2" t="s">
        <v>1</v>
      </c>
      <c r="E57" s="69">
        <f>F57/0.8</f>
        <v>52700</v>
      </c>
      <c r="F57" s="66">
        <f>136*G2</f>
        <v>42160</v>
      </c>
      <c r="G57" s="29"/>
      <c r="H57" s="23">
        <v>25300</v>
      </c>
      <c r="I57" s="47">
        <f t="shared" si="1"/>
        <v>136.02150537634409</v>
      </c>
      <c r="J57" s="3">
        <f t="shared" si="0"/>
        <v>34821.505376344088</v>
      </c>
    </row>
    <row r="58" spans="1:12" ht="24.75" customHeight="1">
      <c r="A58" s="406" t="s">
        <v>189</v>
      </c>
      <c r="B58" s="407"/>
      <c r="C58" s="22" t="s">
        <v>190</v>
      </c>
      <c r="D58" s="20" t="s">
        <v>1</v>
      </c>
      <c r="E58" s="69">
        <f>F58/0.8</f>
        <v>48968.375</v>
      </c>
      <c r="F58" s="66">
        <f>126.37*G2</f>
        <v>39174.700000000004</v>
      </c>
      <c r="G58" s="29"/>
      <c r="H58" s="23"/>
      <c r="I58" s="47"/>
    </row>
    <row r="59" spans="1:12" ht="22.5" customHeight="1">
      <c r="A59" s="406" t="s">
        <v>15</v>
      </c>
      <c r="B59" s="407"/>
      <c r="C59" s="22" t="s">
        <v>136</v>
      </c>
      <c r="D59" s="2" t="s">
        <v>1</v>
      </c>
      <c r="E59" s="69">
        <f t="shared" ref="E59:E62" si="6">F59/0.8</f>
        <v>41268.75</v>
      </c>
      <c r="F59" s="66">
        <f>106.5*G2</f>
        <v>33015</v>
      </c>
      <c r="G59" s="16"/>
      <c r="H59" s="23">
        <v>19800</v>
      </c>
      <c r="I59" s="47">
        <f t="shared" si="1"/>
        <v>106.45161290322581</v>
      </c>
      <c r="J59" s="3">
        <f t="shared" si="0"/>
        <v>27251.612903225807</v>
      </c>
    </row>
    <row r="60" spans="1:12" ht="22.5" customHeight="1">
      <c r="A60" s="406" t="s">
        <v>16</v>
      </c>
      <c r="B60" s="407"/>
      <c r="C60" s="22" t="s">
        <v>137</v>
      </c>
      <c r="D60" s="2" t="s">
        <v>1</v>
      </c>
      <c r="E60" s="69">
        <f t="shared" si="6"/>
        <v>35843.75</v>
      </c>
      <c r="F60" s="66">
        <f>92.5*G2</f>
        <v>28675</v>
      </c>
      <c r="G60" s="29"/>
      <c r="H60" s="23">
        <v>17200</v>
      </c>
      <c r="I60" s="47">
        <f t="shared" si="1"/>
        <v>92.473118279569889</v>
      </c>
      <c r="J60" s="3">
        <f t="shared" si="0"/>
        <v>23673.118279569891</v>
      </c>
      <c r="L60" s="25"/>
    </row>
    <row r="61" spans="1:12" ht="24.75" customHeight="1">
      <c r="A61" s="406" t="s">
        <v>17</v>
      </c>
      <c r="B61" s="407"/>
      <c r="C61" s="22" t="s">
        <v>138</v>
      </c>
      <c r="D61" s="2" t="s">
        <v>1</v>
      </c>
      <c r="E61" s="69">
        <f t="shared" si="6"/>
        <v>27706.25</v>
      </c>
      <c r="F61" s="66">
        <f>71.5*G2</f>
        <v>22165</v>
      </c>
      <c r="G61" s="16"/>
      <c r="H61" s="23">
        <v>13300</v>
      </c>
      <c r="I61" s="47">
        <f t="shared" si="1"/>
        <v>71.505376344086017</v>
      </c>
      <c r="J61" s="3">
        <f t="shared" si="0"/>
        <v>18305.37634408602</v>
      </c>
    </row>
    <row r="62" spans="1:12" ht="24" customHeight="1">
      <c r="A62" s="406" t="s">
        <v>13</v>
      </c>
      <c r="B62" s="407"/>
      <c r="C62" s="22" t="s">
        <v>160</v>
      </c>
      <c r="D62" s="2" t="s">
        <v>1</v>
      </c>
      <c r="E62" s="69">
        <f t="shared" si="6"/>
        <v>58202.5</v>
      </c>
      <c r="F62" s="66">
        <f>150.2*G2</f>
        <v>46562</v>
      </c>
      <c r="G62" s="29"/>
      <c r="H62" s="23">
        <v>27929.032258064515</v>
      </c>
      <c r="I62" s="47">
        <f t="shared" si="1"/>
        <v>150.15608740894902</v>
      </c>
      <c r="J62" s="3">
        <f t="shared" si="0"/>
        <v>38439.958376690949</v>
      </c>
    </row>
    <row r="63" spans="1:12" ht="23.25" customHeight="1">
      <c r="A63" s="447" t="s">
        <v>3</v>
      </c>
      <c r="B63" s="447"/>
      <c r="C63" s="447"/>
      <c r="D63" s="447"/>
      <c r="E63" s="447"/>
      <c r="F63" s="447"/>
      <c r="G63" s="447"/>
      <c r="H63" s="52"/>
      <c r="I63" s="47">
        <f t="shared" si="1"/>
        <v>0</v>
      </c>
      <c r="J63" s="3">
        <f t="shared" si="0"/>
        <v>0</v>
      </c>
    </row>
    <row r="64" spans="1:12" ht="20.25" customHeight="1">
      <c r="A64" s="409" t="s">
        <v>30</v>
      </c>
      <c r="B64" s="410"/>
      <c r="C64" s="410"/>
      <c r="D64" s="410"/>
      <c r="E64" s="410"/>
      <c r="F64" s="410"/>
      <c r="G64" s="411"/>
      <c r="H64" s="51"/>
      <c r="I64" s="47">
        <f t="shared" si="1"/>
        <v>0</v>
      </c>
      <c r="J64" s="3">
        <f t="shared" si="0"/>
        <v>0</v>
      </c>
    </row>
    <row r="65" spans="1:10" ht="31.5" customHeight="1">
      <c r="A65" s="412" t="s">
        <v>22</v>
      </c>
      <c r="B65" s="413"/>
      <c r="C65" s="98" t="s">
        <v>133</v>
      </c>
      <c r="D65" s="99" t="s">
        <v>1</v>
      </c>
      <c r="E65" s="103">
        <f>F65/0.8</f>
        <v>14030</v>
      </c>
      <c r="F65" s="24">
        <v>11224</v>
      </c>
      <c r="G65" s="102" t="s">
        <v>213</v>
      </c>
      <c r="H65" s="24">
        <v>13302</v>
      </c>
      <c r="I65" s="47">
        <f t="shared" si="1"/>
        <v>71.516129032258064</v>
      </c>
      <c r="J65" s="3">
        <f t="shared" si="0"/>
        <v>18308.129032258064</v>
      </c>
    </row>
    <row r="66" spans="1:10" ht="26.25" customHeight="1">
      <c r="A66" s="412" t="s">
        <v>23</v>
      </c>
      <c r="B66" s="413"/>
      <c r="C66" s="98" t="s">
        <v>134</v>
      </c>
      <c r="D66" s="99" t="s">
        <v>1</v>
      </c>
      <c r="E66" s="103">
        <f>F66/0.8</f>
        <v>25053.75</v>
      </c>
      <c r="F66" s="24">
        <v>20043</v>
      </c>
      <c r="G66" s="102" t="s">
        <v>213</v>
      </c>
      <c r="H66" s="24">
        <v>18593</v>
      </c>
      <c r="I66" s="47">
        <f t="shared" si="1"/>
        <v>99.962365591397855</v>
      </c>
      <c r="J66" s="3">
        <f t="shared" si="0"/>
        <v>25590.365591397851</v>
      </c>
    </row>
    <row r="67" spans="1:10" ht="26.25" customHeight="1">
      <c r="A67" s="409" t="s">
        <v>193</v>
      </c>
      <c r="B67" s="410"/>
      <c r="C67" s="410"/>
      <c r="D67" s="410"/>
      <c r="E67" s="410"/>
      <c r="F67" s="410"/>
      <c r="G67" s="410"/>
      <c r="H67" s="81"/>
      <c r="I67" s="82"/>
    </row>
    <row r="68" spans="1:10" ht="26.25" customHeight="1">
      <c r="A68" s="416" t="s">
        <v>195</v>
      </c>
      <c r="B68" s="416"/>
      <c r="C68" s="84" t="s">
        <v>199</v>
      </c>
      <c r="D68" s="16" t="s">
        <v>1</v>
      </c>
      <c r="E68" s="55">
        <f>F68/0.8</f>
        <v>12221.749999999998</v>
      </c>
      <c r="F68" s="91">
        <f>31.54*G2</f>
        <v>9777.4</v>
      </c>
      <c r="G68" s="78"/>
      <c r="H68" s="83"/>
      <c r="I68" s="83"/>
    </row>
    <row r="69" spans="1:10" ht="28.5" customHeight="1">
      <c r="A69" s="416" t="s">
        <v>194</v>
      </c>
      <c r="B69" s="416"/>
      <c r="C69" s="84" t="s">
        <v>196</v>
      </c>
      <c r="D69" s="16" t="s">
        <v>1</v>
      </c>
      <c r="E69" s="55">
        <f>F69/0.8</f>
        <v>13264.512500000001</v>
      </c>
      <c r="F69" s="76">
        <f>34.231*G2</f>
        <v>10611.61</v>
      </c>
      <c r="G69" s="44"/>
      <c r="H69" s="80"/>
      <c r="I69" s="47"/>
    </row>
    <row r="70" spans="1:10" ht="22.5" customHeight="1">
      <c r="A70" s="409" t="s">
        <v>108</v>
      </c>
      <c r="B70" s="410"/>
      <c r="C70" s="410"/>
      <c r="D70" s="410"/>
      <c r="E70" s="410"/>
      <c r="F70" s="410"/>
      <c r="G70" s="411"/>
      <c r="H70" s="51"/>
      <c r="I70" s="47">
        <f t="shared" si="1"/>
        <v>0</v>
      </c>
      <c r="J70" s="3">
        <f t="shared" si="0"/>
        <v>0</v>
      </c>
    </row>
    <row r="71" spans="1:10" ht="23.25" customHeight="1">
      <c r="A71" s="419" t="s">
        <v>109</v>
      </c>
      <c r="B71" s="420"/>
      <c r="C71" s="63" t="s">
        <v>110</v>
      </c>
      <c r="D71" s="44" t="s">
        <v>1</v>
      </c>
      <c r="E71" s="56">
        <f>F71/0.8</f>
        <v>13314.5</v>
      </c>
      <c r="F71" s="56">
        <f>34.36*G2</f>
        <v>10651.6</v>
      </c>
      <c r="G71" s="45"/>
      <c r="H71" s="53"/>
      <c r="I71" s="47">
        <f t="shared" si="1"/>
        <v>0</v>
      </c>
      <c r="J71" s="3">
        <f t="shared" si="0"/>
        <v>0</v>
      </c>
    </row>
    <row r="72" spans="1:10" ht="28.5" customHeight="1">
      <c r="A72" s="409" t="s">
        <v>153</v>
      </c>
      <c r="B72" s="410"/>
      <c r="C72" s="410"/>
      <c r="D72" s="410"/>
      <c r="E72" s="410"/>
      <c r="F72" s="410"/>
      <c r="G72" s="411"/>
      <c r="H72" s="53"/>
      <c r="I72" s="47"/>
    </row>
    <row r="73" spans="1:10" ht="28.5" customHeight="1">
      <c r="A73" s="416" t="s">
        <v>187</v>
      </c>
      <c r="B73" s="416"/>
      <c r="C73" s="63" t="s">
        <v>188</v>
      </c>
      <c r="D73" s="44" t="s">
        <v>1</v>
      </c>
      <c r="E73" s="56">
        <f>F73/0.8</f>
        <v>4123</v>
      </c>
      <c r="F73" s="56">
        <f>10.64*G2</f>
        <v>3298.4</v>
      </c>
      <c r="G73" s="70"/>
      <c r="H73" s="53"/>
      <c r="I73" s="47"/>
    </row>
    <row r="74" spans="1:10" ht="23.25" customHeight="1">
      <c r="A74" s="416" t="s">
        <v>154</v>
      </c>
      <c r="B74" s="416"/>
      <c r="C74" s="63" t="s">
        <v>155</v>
      </c>
      <c r="D74" s="44" t="s">
        <v>1</v>
      </c>
      <c r="E74" s="56">
        <f>F74/0.8</f>
        <v>6184.5</v>
      </c>
      <c r="F74" s="56">
        <f>15.96*G2</f>
        <v>4947.6000000000004</v>
      </c>
      <c r="G74" s="45"/>
      <c r="H74" s="53"/>
      <c r="I74" s="47"/>
    </row>
    <row r="75" spans="1:10" ht="25.5" customHeight="1">
      <c r="A75" s="409" t="s">
        <v>28</v>
      </c>
      <c r="B75" s="410"/>
      <c r="C75" s="410"/>
      <c r="D75" s="410"/>
      <c r="E75" s="410"/>
      <c r="F75" s="410"/>
      <c r="G75" s="411"/>
      <c r="H75" s="51"/>
      <c r="I75" s="47">
        <f t="shared" si="1"/>
        <v>0</v>
      </c>
      <c r="J75" s="3">
        <f t="shared" si="0"/>
        <v>0</v>
      </c>
    </row>
    <row r="76" spans="1:10" ht="38.25" customHeight="1">
      <c r="A76" s="419" t="s">
        <v>7</v>
      </c>
      <c r="B76" s="418"/>
      <c r="C76" s="72" t="s">
        <v>131</v>
      </c>
      <c r="D76" s="16" t="s">
        <v>1</v>
      </c>
      <c r="E76" s="73">
        <f>F76/0.8</f>
        <v>8331.25</v>
      </c>
      <c r="F76" s="74">
        <f>21.5*G2</f>
        <v>6665</v>
      </c>
      <c r="G76" s="44"/>
      <c r="H76" s="24">
        <v>3990</v>
      </c>
      <c r="I76" s="47">
        <f t="shared" si="1"/>
        <v>21.451612903225808</v>
      </c>
      <c r="J76" s="3">
        <f t="shared" si="0"/>
        <v>5491.6129032258068</v>
      </c>
    </row>
    <row r="77" spans="1:10" ht="29.25" customHeight="1">
      <c r="A77" s="417" t="s">
        <v>162</v>
      </c>
      <c r="B77" s="418"/>
      <c r="C77" s="72" t="s">
        <v>132</v>
      </c>
      <c r="D77" s="16" t="s">
        <v>1</v>
      </c>
      <c r="E77" s="75">
        <f>F77/0.8</f>
        <v>15829.375</v>
      </c>
      <c r="F77" s="76">
        <f>40.85*G2</f>
        <v>12663.5</v>
      </c>
      <c r="G77" s="44"/>
      <c r="H77" s="24"/>
      <c r="I77" s="47"/>
    </row>
    <row r="78" spans="1:10" ht="29.25" customHeight="1">
      <c r="A78" s="417" t="s">
        <v>163</v>
      </c>
      <c r="B78" s="418"/>
      <c r="C78" s="72" t="s">
        <v>132</v>
      </c>
      <c r="D78" s="16" t="s">
        <v>1</v>
      </c>
      <c r="E78" s="75">
        <f t="shared" ref="E78:E79" si="7">F78/0.8</f>
        <v>15500</v>
      </c>
      <c r="F78" s="76">
        <f>40*G2</f>
        <v>12400</v>
      </c>
      <c r="G78" s="44"/>
      <c r="H78" s="24"/>
      <c r="I78" s="47"/>
    </row>
    <row r="79" spans="1:10" ht="29.25" customHeight="1">
      <c r="A79" s="417" t="s">
        <v>164</v>
      </c>
      <c r="B79" s="418"/>
      <c r="C79" s="72" t="s">
        <v>150</v>
      </c>
      <c r="D79" s="16" t="s">
        <v>1</v>
      </c>
      <c r="E79" s="75">
        <f t="shared" si="7"/>
        <v>17972.25</v>
      </c>
      <c r="F79" s="76">
        <f>46.38*G2</f>
        <v>14377.800000000001</v>
      </c>
      <c r="G79" s="44"/>
      <c r="H79" s="24"/>
      <c r="I79" s="47"/>
    </row>
    <row r="80" spans="1:10" ht="29.25" customHeight="1">
      <c r="A80" s="419" t="s">
        <v>151</v>
      </c>
      <c r="B80" s="420"/>
      <c r="C80" s="72" t="s">
        <v>178</v>
      </c>
      <c r="D80" s="16" t="s">
        <v>1</v>
      </c>
      <c r="E80" s="75">
        <f>F80/0.8</f>
        <v>3875</v>
      </c>
      <c r="F80" s="76">
        <f>10*G2</f>
        <v>3100</v>
      </c>
      <c r="G80" s="96"/>
      <c r="H80" s="24"/>
      <c r="I80" s="47"/>
    </row>
    <row r="81" spans="1:10" ht="30.75" customHeight="1">
      <c r="A81" s="419" t="s">
        <v>152</v>
      </c>
      <c r="B81" s="420"/>
      <c r="C81" s="72" t="s">
        <v>177</v>
      </c>
      <c r="D81" s="16" t="s">
        <v>1</v>
      </c>
      <c r="E81" s="75">
        <f>F81/0.8</f>
        <v>3273.9874999999997</v>
      </c>
      <c r="F81" s="76">
        <f>8.449*G2</f>
        <v>2619.19</v>
      </c>
      <c r="G81" s="96"/>
      <c r="H81" s="24">
        <v>3800</v>
      </c>
      <c r="I81" s="47">
        <f t="shared" si="1"/>
        <v>20.43010752688172</v>
      </c>
      <c r="J81" s="3">
        <f t="shared" si="0"/>
        <v>5230.1075268817203</v>
      </c>
    </row>
    <row r="82" spans="1:10" ht="25.5" customHeight="1">
      <c r="A82" s="409" t="s">
        <v>26</v>
      </c>
      <c r="B82" s="410"/>
      <c r="C82" s="410"/>
      <c r="D82" s="410"/>
      <c r="E82" s="410"/>
      <c r="F82" s="410"/>
      <c r="G82" s="411"/>
      <c r="H82" s="51"/>
      <c r="I82" s="47">
        <f t="shared" si="1"/>
        <v>0</v>
      </c>
      <c r="J82" s="3">
        <f t="shared" si="0"/>
        <v>0</v>
      </c>
    </row>
    <row r="83" spans="1:10" ht="28.5" customHeight="1">
      <c r="A83" s="419" t="s">
        <v>130</v>
      </c>
      <c r="B83" s="420"/>
      <c r="C83" s="64" t="s">
        <v>149</v>
      </c>
      <c r="D83" s="44" t="s">
        <v>1</v>
      </c>
      <c r="E83" s="56">
        <f>F83/0.8</f>
        <v>17270.875</v>
      </c>
      <c r="F83" s="56">
        <f>44.57*G2</f>
        <v>13816.7</v>
      </c>
      <c r="G83" s="45"/>
      <c r="H83" s="51"/>
      <c r="I83" s="47"/>
    </row>
    <row r="84" spans="1:10" ht="28.5" customHeight="1">
      <c r="A84" s="406" t="s">
        <v>148</v>
      </c>
      <c r="B84" s="407"/>
      <c r="C84" s="65" t="s">
        <v>37</v>
      </c>
      <c r="D84" s="20" t="s">
        <v>1</v>
      </c>
      <c r="E84" s="67">
        <f>F84/0.8</f>
        <v>13686.5</v>
      </c>
      <c r="F84" s="68">
        <f>35.32*G2</f>
        <v>10949.2</v>
      </c>
      <c r="G84" s="16"/>
      <c r="H84" s="23">
        <v>6990</v>
      </c>
      <c r="I84" s="47">
        <f t="shared" si="1"/>
        <v>37.58064516129032</v>
      </c>
      <c r="J84" s="3">
        <f t="shared" si="0"/>
        <v>9620.645161290322</v>
      </c>
    </row>
    <row r="85" spans="1:10" ht="28.5" customHeight="1">
      <c r="A85" s="406" t="s">
        <v>111</v>
      </c>
      <c r="B85" s="407"/>
      <c r="C85" s="65" t="s">
        <v>36</v>
      </c>
      <c r="D85" s="20" t="s">
        <v>1</v>
      </c>
      <c r="E85" s="67">
        <f>F85/0.8</f>
        <v>15647.25</v>
      </c>
      <c r="F85" s="68">
        <f>40.38*G2</f>
        <v>12517.800000000001</v>
      </c>
      <c r="G85" s="16"/>
      <c r="H85" s="23">
        <v>7990</v>
      </c>
      <c r="I85" s="47">
        <f t="shared" si="1"/>
        <v>42.956989247311824</v>
      </c>
      <c r="J85" s="3">
        <f t="shared" si="0"/>
        <v>10996.989247311827</v>
      </c>
    </row>
    <row r="86" spans="1:10" ht="28.5" customHeight="1">
      <c r="A86" s="406" t="s">
        <v>104</v>
      </c>
      <c r="B86" s="407"/>
      <c r="C86" s="65" t="s">
        <v>37</v>
      </c>
      <c r="D86" s="20" t="s">
        <v>1</v>
      </c>
      <c r="E86" s="67">
        <f t="shared" ref="E86:E88" si="8">F86/0.8</f>
        <v>13000.625</v>
      </c>
      <c r="F86" s="68">
        <f>33.55*G2</f>
        <v>10400.5</v>
      </c>
      <c r="G86" s="16"/>
      <c r="H86" s="46"/>
      <c r="I86" s="47">
        <f t="shared" si="1"/>
        <v>0</v>
      </c>
      <c r="J86" s="3">
        <f t="shared" si="0"/>
        <v>0</v>
      </c>
    </row>
    <row r="87" spans="1:10" ht="28.5" customHeight="1">
      <c r="A87" s="406" t="s">
        <v>105</v>
      </c>
      <c r="B87" s="407"/>
      <c r="C87" s="65" t="s">
        <v>36</v>
      </c>
      <c r="D87" s="20" t="s">
        <v>1</v>
      </c>
      <c r="E87" s="67">
        <f t="shared" si="8"/>
        <v>14860.625</v>
      </c>
      <c r="F87" s="68">
        <f>38.35*G2</f>
        <v>11888.5</v>
      </c>
      <c r="G87" s="16"/>
      <c r="H87" s="46"/>
      <c r="I87" s="47">
        <f t="shared" si="1"/>
        <v>0</v>
      </c>
      <c r="J87" s="3">
        <f t="shared" si="0"/>
        <v>0</v>
      </c>
    </row>
    <row r="88" spans="1:10" ht="28.5" customHeight="1">
      <c r="A88" s="406" t="s">
        <v>106</v>
      </c>
      <c r="B88" s="407"/>
      <c r="C88" s="65" t="s">
        <v>107</v>
      </c>
      <c r="D88" s="20" t="s">
        <v>1</v>
      </c>
      <c r="E88" s="67">
        <f t="shared" si="8"/>
        <v>17604.124999999996</v>
      </c>
      <c r="F88" s="68">
        <f>45.43*G2</f>
        <v>14083.3</v>
      </c>
      <c r="G88" s="16"/>
      <c r="H88" s="46"/>
      <c r="I88" s="47">
        <f t="shared" si="1"/>
        <v>0</v>
      </c>
      <c r="J88" s="3">
        <f t="shared" si="0"/>
        <v>0</v>
      </c>
    </row>
    <row r="89" spans="1:10" ht="27" customHeight="1">
      <c r="A89" s="409" t="s">
        <v>38</v>
      </c>
      <c r="B89" s="414"/>
      <c r="C89" s="414"/>
      <c r="D89" s="414"/>
      <c r="E89" s="414"/>
      <c r="F89" s="414"/>
      <c r="G89" s="415"/>
      <c r="H89" s="54"/>
      <c r="I89" s="47">
        <f t="shared" si="1"/>
        <v>0</v>
      </c>
      <c r="J89" s="3">
        <f t="shared" si="0"/>
        <v>0</v>
      </c>
    </row>
    <row r="90" spans="1:10" ht="30" customHeight="1">
      <c r="A90" s="406" t="s">
        <v>8</v>
      </c>
      <c r="B90" s="407"/>
      <c r="C90" s="22" t="s">
        <v>139</v>
      </c>
      <c r="D90" s="2" t="s">
        <v>1</v>
      </c>
      <c r="E90" s="69">
        <f>F90/0.8</f>
        <v>47801.999999999993</v>
      </c>
      <c r="F90" s="66">
        <f>123.36*G2</f>
        <v>38241.599999999999</v>
      </c>
      <c r="G90" s="29"/>
      <c r="H90" s="23">
        <v>21645</v>
      </c>
      <c r="I90" s="47">
        <f t="shared" si="1"/>
        <v>116.37096774193549</v>
      </c>
      <c r="J90" s="3">
        <f t="shared" si="0"/>
        <v>29790.967741935485</v>
      </c>
    </row>
    <row r="91" spans="1:10" ht="25.5" customHeight="1">
      <c r="A91" s="409" t="s">
        <v>27</v>
      </c>
      <c r="B91" s="410"/>
      <c r="C91" s="410"/>
      <c r="D91" s="410"/>
      <c r="E91" s="410"/>
      <c r="F91" s="410"/>
      <c r="G91" s="411"/>
      <c r="H91" s="51"/>
      <c r="I91" s="47">
        <f t="shared" si="1"/>
        <v>0</v>
      </c>
      <c r="J91" s="3">
        <f t="shared" si="0"/>
        <v>0</v>
      </c>
    </row>
    <row r="92" spans="1:10" ht="21" customHeight="1">
      <c r="A92" s="406" t="s">
        <v>41</v>
      </c>
      <c r="B92" s="407"/>
      <c r="C92" s="22" t="s">
        <v>140</v>
      </c>
      <c r="D92" s="4" t="s">
        <v>1</v>
      </c>
      <c r="E92" s="69">
        <f>F92/0.8</f>
        <v>41462.5</v>
      </c>
      <c r="F92" s="66">
        <f>107*G2</f>
        <v>33170</v>
      </c>
      <c r="G92" s="29"/>
      <c r="H92" s="23">
        <v>19900</v>
      </c>
      <c r="I92" s="47">
        <f t="shared" si="1"/>
        <v>106.98924731182795</v>
      </c>
      <c r="J92" s="3">
        <f t="shared" si="0"/>
        <v>27389.247311827956</v>
      </c>
    </row>
    <row r="93" spans="1:10" ht="21" customHeight="1">
      <c r="A93" s="406" t="s">
        <v>42</v>
      </c>
      <c r="B93" s="407"/>
      <c r="C93" s="22" t="s">
        <v>141</v>
      </c>
      <c r="D93" s="4" t="s">
        <v>1</v>
      </c>
      <c r="E93" s="69">
        <f t="shared" ref="E93:E98" si="9">F93/0.8</f>
        <v>49793.75</v>
      </c>
      <c r="F93" s="66">
        <f>128.5*G2</f>
        <v>39835</v>
      </c>
      <c r="G93" s="29"/>
      <c r="H93" s="23">
        <v>23900</v>
      </c>
      <c r="I93" s="47">
        <f t="shared" si="1"/>
        <v>128.49462365591398</v>
      </c>
      <c r="J93" s="3">
        <f t="shared" si="0"/>
        <v>32894.62365591398</v>
      </c>
    </row>
    <row r="94" spans="1:10" ht="21" customHeight="1">
      <c r="A94" s="406" t="s">
        <v>9</v>
      </c>
      <c r="B94" s="407"/>
      <c r="C94" s="22" t="s">
        <v>142</v>
      </c>
      <c r="D94" s="4" t="s">
        <v>1</v>
      </c>
      <c r="E94" s="69">
        <f t="shared" si="9"/>
        <v>61457.5</v>
      </c>
      <c r="F94" s="66">
        <f>158.6*G2</f>
        <v>49166</v>
      </c>
      <c r="G94" s="29"/>
      <c r="H94" s="23">
        <v>29500</v>
      </c>
      <c r="I94" s="47">
        <f t="shared" si="1"/>
        <v>158.6021505376344</v>
      </c>
      <c r="J94" s="3">
        <f t="shared" si="0"/>
        <v>40602.150537634407</v>
      </c>
    </row>
    <row r="95" spans="1:10" ht="21" customHeight="1">
      <c r="A95" s="406" t="s">
        <v>44</v>
      </c>
      <c r="B95" s="407"/>
      <c r="C95" s="22" t="s">
        <v>143</v>
      </c>
      <c r="D95" s="4" t="s">
        <v>1</v>
      </c>
      <c r="E95" s="69">
        <f t="shared" si="9"/>
        <v>74593.75</v>
      </c>
      <c r="F95" s="66">
        <f>192.5*G2</f>
        <v>59675</v>
      </c>
      <c r="G95" s="29"/>
      <c r="H95" s="23">
        <v>35800</v>
      </c>
      <c r="I95" s="47">
        <f t="shared" si="1"/>
        <v>192.47311827956989</v>
      </c>
      <c r="J95" s="3">
        <f t="shared" si="0"/>
        <v>49273.118279569891</v>
      </c>
    </row>
    <row r="96" spans="1:10" ht="21" customHeight="1">
      <c r="A96" s="406" t="s">
        <v>43</v>
      </c>
      <c r="B96" s="407"/>
      <c r="C96" s="22" t="s">
        <v>144</v>
      </c>
      <c r="D96" s="4" t="s">
        <v>1</v>
      </c>
      <c r="E96" s="69">
        <f t="shared" si="9"/>
        <v>89163.75</v>
      </c>
      <c r="F96" s="66">
        <f>230.1*G2</f>
        <v>71331</v>
      </c>
      <c r="G96" s="29"/>
      <c r="H96" s="23">
        <v>42800</v>
      </c>
      <c r="I96" s="47">
        <f t="shared" si="1"/>
        <v>230.10752688172042</v>
      </c>
      <c r="J96" s="3">
        <f t="shared" si="0"/>
        <v>58907.526881720427</v>
      </c>
    </row>
    <row r="97" spans="1:10" ht="21" customHeight="1">
      <c r="A97" s="406" t="s">
        <v>24</v>
      </c>
      <c r="B97" s="407"/>
      <c r="C97" s="22" t="s">
        <v>145</v>
      </c>
      <c r="D97" s="4" t="s">
        <v>1</v>
      </c>
      <c r="E97" s="69">
        <f t="shared" si="9"/>
        <v>114390</v>
      </c>
      <c r="F97" s="66">
        <f>295.2*G2</f>
        <v>91512</v>
      </c>
      <c r="G97" s="16"/>
      <c r="H97" s="23">
        <v>54900</v>
      </c>
      <c r="I97" s="47">
        <f t="shared" si="1"/>
        <v>295.16129032258067</v>
      </c>
      <c r="J97" s="3">
        <f t="shared" ref="J97:J101" si="10">I97*256</f>
        <v>75561.290322580651</v>
      </c>
    </row>
    <row r="98" spans="1:10" ht="21" customHeight="1">
      <c r="A98" s="406" t="s">
        <v>25</v>
      </c>
      <c r="B98" s="407"/>
      <c r="C98" s="22" t="s">
        <v>146</v>
      </c>
      <c r="D98" s="4" t="s">
        <v>1</v>
      </c>
      <c r="E98" s="69">
        <f t="shared" si="9"/>
        <v>126867.5</v>
      </c>
      <c r="F98" s="66">
        <f>327.4*G2</f>
        <v>101494</v>
      </c>
      <c r="G98" s="16"/>
      <c r="H98" s="23">
        <v>60900</v>
      </c>
      <c r="I98" s="47">
        <f t="shared" si="1"/>
        <v>327.41935483870969</v>
      </c>
      <c r="J98" s="3">
        <f t="shared" si="10"/>
        <v>83819.354838709682</v>
      </c>
    </row>
    <row r="99" spans="1:10" ht="18">
      <c r="A99" s="442" t="s">
        <v>45</v>
      </c>
      <c r="B99" s="443"/>
      <c r="C99" s="443"/>
      <c r="D99" s="443"/>
      <c r="E99" s="443"/>
      <c r="F99" s="443"/>
      <c r="G99" s="444"/>
      <c r="H99" s="51"/>
      <c r="I99" s="47">
        <f t="shared" ref="I99:I101" si="11">H99/186</f>
        <v>0</v>
      </c>
      <c r="J99" s="3">
        <f t="shared" si="10"/>
        <v>0</v>
      </c>
    </row>
    <row r="100" spans="1:10" ht="23.25" customHeight="1">
      <c r="A100" s="412" t="s">
        <v>179</v>
      </c>
      <c r="B100" s="429"/>
      <c r="C100" s="98" t="s">
        <v>214</v>
      </c>
      <c r="D100" s="99" t="s">
        <v>1</v>
      </c>
      <c r="E100" s="100">
        <f>F100/0.8</f>
        <v>8718.75</v>
      </c>
      <c r="F100" s="101">
        <v>6975</v>
      </c>
      <c r="G100" s="102" t="s">
        <v>213</v>
      </c>
      <c r="H100" s="51"/>
      <c r="I100" s="47"/>
    </row>
    <row r="101" spans="1:10" ht="23.25" customHeight="1">
      <c r="A101" s="412" t="s">
        <v>184</v>
      </c>
      <c r="B101" s="429"/>
      <c r="C101" s="98" t="s">
        <v>147</v>
      </c>
      <c r="D101" s="99" t="s">
        <v>1</v>
      </c>
      <c r="E101" s="100">
        <f>F101/0.8</f>
        <v>9821.25</v>
      </c>
      <c r="F101" s="101">
        <v>7857</v>
      </c>
      <c r="G101" s="102" t="s">
        <v>213</v>
      </c>
      <c r="H101" s="23">
        <v>7500</v>
      </c>
      <c r="I101" s="47">
        <f t="shared" si="11"/>
        <v>40.322580645161288</v>
      </c>
      <c r="J101" s="3">
        <f t="shared" si="10"/>
        <v>10322.58064516129</v>
      </c>
    </row>
    <row r="102" spans="1:10" ht="23.25" customHeight="1">
      <c r="A102" s="412" t="s">
        <v>180</v>
      </c>
      <c r="B102" s="429"/>
      <c r="C102" s="98" t="s">
        <v>185</v>
      </c>
      <c r="D102" s="99" t="s">
        <v>1</v>
      </c>
      <c r="E102" s="100">
        <f>F102/0.8</f>
        <v>10822.5</v>
      </c>
      <c r="F102" s="101">
        <v>8658</v>
      </c>
      <c r="G102" s="102" t="s">
        <v>213</v>
      </c>
      <c r="H102" s="71"/>
      <c r="I102" s="47"/>
    </row>
    <row r="103" spans="1:10" ht="23.25" customHeight="1">
      <c r="A103" s="412" t="s">
        <v>181</v>
      </c>
      <c r="B103" s="429"/>
      <c r="C103" s="98" t="s">
        <v>191</v>
      </c>
      <c r="D103" s="99" t="s">
        <v>1</v>
      </c>
      <c r="E103" s="100">
        <f t="shared" ref="E103:E104" si="12">F103/0.8</f>
        <v>10923.75</v>
      </c>
      <c r="F103" s="101">
        <v>8739</v>
      </c>
      <c r="G103" s="102" t="s">
        <v>213</v>
      </c>
      <c r="H103" s="71"/>
      <c r="I103" s="47"/>
    </row>
    <row r="104" spans="1:10" ht="23.25" customHeight="1">
      <c r="A104" s="412" t="s">
        <v>182</v>
      </c>
      <c r="B104" s="429"/>
      <c r="C104" s="98" t="s">
        <v>186</v>
      </c>
      <c r="D104" s="99" t="s">
        <v>1</v>
      </c>
      <c r="E104" s="100">
        <f t="shared" si="12"/>
        <v>11975</v>
      </c>
      <c r="F104" s="101">
        <v>9580</v>
      </c>
      <c r="G104" s="102" t="s">
        <v>213</v>
      </c>
      <c r="H104" s="71"/>
      <c r="I104" s="47"/>
    </row>
    <row r="105" spans="1:10" ht="23.25" customHeight="1">
      <c r="A105" s="412" t="s">
        <v>183</v>
      </c>
      <c r="B105" s="429"/>
      <c r="C105" s="98" t="s">
        <v>192</v>
      </c>
      <c r="D105" s="99" t="s">
        <v>1</v>
      </c>
      <c r="E105" s="100">
        <f>F105/0.8</f>
        <v>13628.75</v>
      </c>
      <c r="F105" s="101">
        <v>10903</v>
      </c>
      <c r="G105" s="102" t="s">
        <v>213</v>
      </c>
      <c r="H105" s="71"/>
      <c r="I105" s="47"/>
    </row>
  </sheetData>
  <mergeCells count="107">
    <mergeCell ref="A99:G99"/>
    <mergeCell ref="A101:B101"/>
    <mergeCell ref="A52:B52"/>
    <mergeCell ref="A93:B93"/>
    <mergeCell ref="A83:B83"/>
    <mergeCell ref="A42:G42"/>
    <mergeCell ref="G43:G44"/>
    <mergeCell ref="A67:G67"/>
    <mergeCell ref="A68:B68"/>
    <mergeCell ref="A69:B69"/>
    <mergeCell ref="A63:G63"/>
    <mergeCell ref="A76:B76"/>
    <mergeCell ref="A43:B43"/>
    <mergeCell ref="A44:B44"/>
    <mergeCell ref="C50:C51"/>
    <mergeCell ref="A48:B48"/>
    <mergeCell ref="A49:B49"/>
    <mergeCell ref="C47:C48"/>
    <mergeCell ref="A50:B50"/>
    <mergeCell ref="A51:B51"/>
    <mergeCell ref="A45:B45"/>
    <mergeCell ref="A60:B60"/>
    <mergeCell ref="A54:B54"/>
    <mergeCell ref="A62:B62"/>
    <mergeCell ref="A78:B78"/>
    <mergeCell ref="A81:B81"/>
    <mergeCell ref="A61:B61"/>
    <mergeCell ref="A17:B17"/>
    <mergeCell ref="A105:B105"/>
    <mergeCell ref="A32:B32"/>
    <mergeCell ref="A33:B33"/>
    <mergeCell ref="A37:B37"/>
    <mergeCell ref="A70:G70"/>
    <mergeCell ref="A71:B71"/>
    <mergeCell ref="A55:G55"/>
    <mergeCell ref="A56:G56"/>
    <mergeCell ref="A40:G40"/>
    <mergeCell ref="A41:B41"/>
    <mergeCell ref="C43:C44"/>
    <mergeCell ref="A73:B73"/>
    <mergeCell ref="A100:B100"/>
    <mergeCell ref="A102:B102"/>
    <mergeCell ref="A103:B103"/>
    <mergeCell ref="A79:B79"/>
    <mergeCell ref="A38:B38"/>
    <mergeCell ref="A35:B35"/>
    <mergeCell ref="A34:B34"/>
    <mergeCell ref="A104:B104"/>
    <mergeCell ref="A26:B26"/>
    <mergeCell ref="A21:B21"/>
    <mergeCell ref="A22:B22"/>
    <mergeCell ref="A58:B58"/>
    <mergeCell ref="A46:B46"/>
    <mergeCell ref="A47:B47"/>
    <mergeCell ref="A57:B57"/>
    <mergeCell ref="A59:B59"/>
    <mergeCell ref="A53:B53"/>
    <mergeCell ref="A36:B36"/>
    <mergeCell ref="A39:B39"/>
    <mergeCell ref="A87:B87"/>
    <mergeCell ref="A80:B80"/>
    <mergeCell ref="A1:F1"/>
    <mergeCell ref="D4:F4"/>
    <mergeCell ref="A5:B5"/>
    <mergeCell ref="A16:G16"/>
    <mergeCell ref="A6:J6"/>
    <mergeCell ref="A7:B7"/>
    <mergeCell ref="A9:G9"/>
    <mergeCell ref="A10:B10"/>
    <mergeCell ref="A11:G11"/>
    <mergeCell ref="A12:B12"/>
    <mergeCell ref="A13:B13"/>
    <mergeCell ref="A14:B14"/>
    <mergeCell ref="A15:B15"/>
    <mergeCell ref="A8:B8"/>
    <mergeCell ref="A85:B85"/>
    <mergeCell ref="A19:B19"/>
    <mergeCell ref="A20:B20"/>
    <mergeCell ref="A23:B23"/>
    <mergeCell ref="A29:B29"/>
    <mergeCell ref="A27:B27"/>
    <mergeCell ref="A24:B24"/>
    <mergeCell ref="A25:B25"/>
    <mergeCell ref="A96:B96"/>
    <mergeCell ref="A88:B88"/>
    <mergeCell ref="A18:B18"/>
    <mergeCell ref="A30:B30"/>
    <mergeCell ref="A31:B31"/>
    <mergeCell ref="A28:B28"/>
    <mergeCell ref="A98:B98"/>
    <mergeCell ref="A64:G64"/>
    <mergeCell ref="A66:B66"/>
    <mergeCell ref="A97:B97"/>
    <mergeCell ref="A94:B94"/>
    <mergeCell ref="A91:G91"/>
    <mergeCell ref="A65:B65"/>
    <mergeCell ref="A90:B90"/>
    <mergeCell ref="A84:B84"/>
    <mergeCell ref="A82:G82"/>
    <mergeCell ref="A89:G89"/>
    <mergeCell ref="A75:G75"/>
    <mergeCell ref="A95:B95"/>
    <mergeCell ref="A92:B92"/>
    <mergeCell ref="A72:G72"/>
    <mergeCell ref="A74:B74"/>
    <mergeCell ref="A77:B77"/>
    <mergeCell ref="A86:B86"/>
  </mergeCells>
  <hyperlinks>
    <hyperlink ref="B4" r:id="rId1" display="www.almacom.info  E-mail:almacom@inbox,ru"/>
  </hyperlinks>
  <pageMargins left="0.59055118110236227" right="0.43307086614173229" top="0.39370078740157483" bottom="0.11811023622047245" header="0.19685039370078741" footer="0.15748031496062992"/>
  <pageSetup paperSize="9" scale="56" orientation="portrait" horizontalDpi="300" verticalDpi="1200" r:id="rId2"/>
  <rowBreaks count="2" manualBreakCount="2">
    <brk id="28" max="6" man="1"/>
    <brk id="54" max="6" man="1"/>
  </rowBreaks>
  <drawing r:id="rId3"/>
</worksheet>
</file>

<file path=xl/worksheets/sheet10.xml><?xml version="1.0" encoding="utf-8"?>
<worksheet xmlns="http://schemas.openxmlformats.org/spreadsheetml/2006/main" xmlns:r="http://schemas.openxmlformats.org/officeDocument/2006/relationships">
  <sheetPr>
    <tabColor rgb="FFFF0000"/>
  </sheetPr>
  <dimension ref="A1:L53"/>
  <sheetViews>
    <sheetView workbookViewId="0">
      <selection activeCell="C8" sqref="C8"/>
    </sheetView>
  </sheetViews>
  <sheetFormatPr defaultRowHeight="15.75"/>
  <cols>
    <col min="1" max="1" width="16.140625" style="228" customWidth="1"/>
    <col min="2" max="2" width="13.7109375" style="228" customWidth="1"/>
    <col min="3" max="3" width="11.28515625" style="228" customWidth="1"/>
    <col min="4" max="5" width="9.140625" style="228"/>
    <col min="6" max="6" width="6.7109375" style="228" customWidth="1"/>
    <col min="7" max="7" width="10.28515625" style="228" customWidth="1"/>
    <col min="8" max="8" width="33.5703125" style="229" customWidth="1"/>
    <col min="9" max="9" width="9.140625" style="228"/>
    <col min="10" max="10" width="14.7109375" style="228" customWidth="1"/>
    <col min="11" max="11" width="9.140625" style="293"/>
  </cols>
  <sheetData>
    <row r="1" spans="1:12" ht="97.5" customHeight="1">
      <c r="A1" s="598"/>
      <c r="B1" s="598"/>
      <c r="C1" s="598"/>
      <c r="D1" s="598"/>
      <c r="E1" s="598"/>
      <c r="F1" s="598"/>
      <c r="G1" s="598"/>
      <c r="H1" s="598"/>
      <c r="I1" s="598"/>
      <c r="J1" s="598"/>
      <c r="K1" s="598"/>
    </row>
    <row r="2" spans="1:12">
      <c r="A2" s="398" t="s">
        <v>1106</v>
      </c>
      <c r="B2" s="399"/>
      <c r="C2" s="399"/>
      <c r="D2" s="399"/>
      <c r="E2" s="399"/>
      <c r="F2" s="399"/>
      <c r="G2" s="399"/>
      <c r="H2" s="400"/>
      <c r="I2" s="399"/>
      <c r="J2" s="399"/>
      <c r="K2" s="399"/>
      <c r="L2" s="206"/>
    </row>
    <row r="3" spans="1:12" ht="57.75" customHeight="1">
      <c r="A3" s="592" t="s">
        <v>1107</v>
      </c>
      <c r="B3" s="593"/>
      <c r="C3" s="230" t="s">
        <v>1108</v>
      </c>
      <c r="D3" s="230" t="s">
        <v>1109</v>
      </c>
      <c r="E3" s="230" t="s">
        <v>1110</v>
      </c>
      <c r="F3" s="230" t="s">
        <v>1111</v>
      </c>
      <c r="G3" s="230" t="s">
        <v>1112</v>
      </c>
      <c r="H3" s="231" t="s">
        <v>1113</v>
      </c>
      <c r="I3" s="230" t="s">
        <v>1114</v>
      </c>
      <c r="J3" s="232" t="s">
        <v>1115</v>
      </c>
      <c r="K3" s="290" t="s">
        <v>1116</v>
      </c>
      <c r="L3" s="206"/>
    </row>
    <row r="4" spans="1:12">
      <c r="A4" s="211" t="s">
        <v>1212</v>
      </c>
      <c r="B4" s="211"/>
      <c r="C4" s="212"/>
      <c r="D4" s="213"/>
      <c r="E4" s="213"/>
      <c r="F4" s="211"/>
      <c r="G4" s="211"/>
      <c r="H4" s="214"/>
      <c r="I4" s="211"/>
      <c r="J4" s="211"/>
      <c r="K4" s="291"/>
      <c r="L4" s="206"/>
    </row>
    <row r="5" spans="1:12" ht="29.25" customHeight="1">
      <c r="A5" s="590"/>
      <c r="B5" s="215" t="s">
        <v>1117</v>
      </c>
      <c r="C5" s="216" t="s">
        <v>1213</v>
      </c>
      <c r="D5" s="217">
        <v>120</v>
      </c>
      <c r="E5" s="217">
        <v>50</v>
      </c>
      <c r="F5" s="590">
        <v>220</v>
      </c>
      <c r="G5" s="590" t="s">
        <v>1118</v>
      </c>
      <c r="H5" s="594" t="s">
        <v>1119</v>
      </c>
      <c r="I5" s="217">
        <v>1.7</v>
      </c>
      <c r="J5" s="218" t="s">
        <v>1120</v>
      </c>
      <c r="K5" s="292">
        <v>14000</v>
      </c>
      <c r="L5" s="206"/>
    </row>
    <row r="6" spans="1:12" ht="29.25" customHeight="1">
      <c r="A6" s="590"/>
      <c r="B6" s="215" t="s">
        <v>1121</v>
      </c>
      <c r="C6" s="219" t="s">
        <v>1214</v>
      </c>
      <c r="D6" s="217">
        <v>250</v>
      </c>
      <c r="E6" s="217">
        <v>36</v>
      </c>
      <c r="F6" s="590"/>
      <c r="G6" s="590"/>
      <c r="H6" s="595"/>
      <c r="I6" s="217">
        <v>2.1</v>
      </c>
      <c r="J6" s="218" t="s">
        <v>1122</v>
      </c>
      <c r="K6" s="292">
        <v>20000</v>
      </c>
      <c r="L6" s="206"/>
    </row>
    <row r="7" spans="1:12" ht="29.25" customHeight="1">
      <c r="A7" s="590"/>
      <c r="B7" s="215" t="s">
        <v>1123</v>
      </c>
      <c r="C7" s="220" t="s">
        <v>1215</v>
      </c>
      <c r="D7" s="217">
        <v>300</v>
      </c>
      <c r="E7" s="217">
        <v>50</v>
      </c>
      <c r="F7" s="590"/>
      <c r="G7" s="590"/>
      <c r="H7" s="596"/>
      <c r="I7" s="217">
        <v>3.4</v>
      </c>
      <c r="J7" s="218" t="s">
        <v>1124</v>
      </c>
      <c r="K7" s="292">
        <v>32000</v>
      </c>
      <c r="L7" s="206"/>
    </row>
    <row r="8" spans="1:12">
      <c r="A8" s="211" t="s">
        <v>1216</v>
      </c>
      <c r="B8" s="211"/>
      <c r="C8" s="212"/>
      <c r="D8" s="213"/>
      <c r="E8" s="213"/>
      <c r="F8" s="211"/>
      <c r="G8" s="211"/>
      <c r="H8" s="214"/>
      <c r="I8" s="211"/>
      <c r="J8" s="211"/>
      <c r="K8" s="291"/>
      <c r="L8" s="206"/>
    </row>
    <row r="9" spans="1:12" ht="24.75" customHeight="1">
      <c r="A9" s="590"/>
      <c r="B9" s="215" t="s">
        <v>1125</v>
      </c>
      <c r="C9" s="216" t="s">
        <v>1217</v>
      </c>
      <c r="D9" s="590">
        <v>230</v>
      </c>
      <c r="E9" s="217">
        <v>26</v>
      </c>
      <c r="F9" s="590">
        <v>220</v>
      </c>
      <c r="G9" s="590" t="s">
        <v>1118</v>
      </c>
      <c r="H9" s="591" t="s">
        <v>1126</v>
      </c>
      <c r="I9" s="217">
        <v>3.4</v>
      </c>
      <c r="J9" s="217" t="s">
        <v>1127</v>
      </c>
      <c r="K9" s="292">
        <v>17600</v>
      </c>
      <c r="L9" s="206"/>
    </row>
    <row r="10" spans="1:12" ht="24.75" customHeight="1">
      <c r="A10" s="590"/>
      <c r="B10" s="215" t="s">
        <v>1128</v>
      </c>
      <c r="C10" s="216" t="s">
        <v>1218</v>
      </c>
      <c r="D10" s="590"/>
      <c r="E10" s="217">
        <v>39</v>
      </c>
      <c r="F10" s="590"/>
      <c r="G10" s="590"/>
      <c r="H10" s="591"/>
      <c r="I10" s="217">
        <v>3.7</v>
      </c>
      <c r="J10" s="217" t="s">
        <v>1127</v>
      </c>
      <c r="K10" s="292">
        <v>21000</v>
      </c>
      <c r="L10" s="206"/>
    </row>
    <row r="11" spans="1:12" ht="24.75" customHeight="1">
      <c r="A11" s="590"/>
      <c r="B11" s="215" t="s">
        <v>1129</v>
      </c>
      <c r="C11" s="216" t="s">
        <v>1219</v>
      </c>
      <c r="D11" s="590"/>
      <c r="E11" s="221">
        <v>59</v>
      </c>
      <c r="F11" s="590"/>
      <c r="G11" s="590"/>
      <c r="H11" s="591"/>
      <c r="I11" s="217">
        <v>4.5</v>
      </c>
      <c r="J11" s="217" t="s">
        <v>1130</v>
      </c>
      <c r="K11" s="292">
        <v>28000</v>
      </c>
      <c r="L11" s="206"/>
    </row>
    <row r="12" spans="1:12">
      <c r="A12" s="211" t="s">
        <v>1220</v>
      </c>
      <c r="B12" s="211"/>
      <c r="C12" s="212"/>
      <c r="D12" s="213"/>
      <c r="E12" s="213"/>
      <c r="F12" s="211"/>
      <c r="G12" s="211"/>
      <c r="H12" s="214"/>
      <c r="I12" s="211"/>
      <c r="J12" s="211"/>
      <c r="K12" s="291"/>
      <c r="L12" s="206"/>
    </row>
    <row r="13" spans="1:12" ht="36.75" customHeight="1">
      <c r="A13" s="590"/>
      <c r="B13" s="215" t="s">
        <v>1131</v>
      </c>
      <c r="C13" s="222" t="s">
        <v>1132</v>
      </c>
      <c r="D13" s="217">
        <v>30</v>
      </c>
      <c r="E13" s="217">
        <v>30</v>
      </c>
      <c r="F13" s="590">
        <v>220</v>
      </c>
      <c r="G13" s="590" t="s">
        <v>1133</v>
      </c>
      <c r="H13" s="591" t="s">
        <v>1134</v>
      </c>
      <c r="I13" s="217">
        <v>0.45</v>
      </c>
      <c r="J13" s="217" t="s">
        <v>1135</v>
      </c>
      <c r="K13" s="292">
        <v>4000</v>
      </c>
      <c r="L13" s="33"/>
    </row>
    <row r="14" spans="1:12" ht="36.75" customHeight="1">
      <c r="A14" s="590"/>
      <c r="B14" s="215" t="s">
        <v>1136</v>
      </c>
      <c r="C14" s="216" t="s">
        <v>1137</v>
      </c>
      <c r="D14" s="217">
        <v>100</v>
      </c>
      <c r="E14" s="217">
        <v>70</v>
      </c>
      <c r="F14" s="590"/>
      <c r="G14" s="590"/>
      <c r="H14" s="591"/>
      <c r="I14" s="217">
        <v>1.1000000000000001</v>
      </c>
      <c r="J14" s="217" t="s">
        <v>1138</v>
      </c>
      <c r="K14" s="292">
        <v>11000</v>
      </c>
      <c r="L14" s="206"/>
    </row>
    <row r="15" spans="1:12">
      <c r="A15" s="211" t="s">
        <v>1221</v>
      </c>
      <c r="B15" s="211"/>
      <c r="C15" s="212"/>
      <c r="D15" s="213"/>
      <c r="E15" s="213"/>
      <c r="F15" s="211"/>
      <c r="G15" s="211"/>
      <c r="H15" s="214"/>
      <c r="I15" s="211"/>
      <c r="J15" s="211"/>
      <c r="K15" s="291"/>
      <c r="L15" s="206"/>
    </row>
    <row r="16" spans="1:12">
      <c r="A16" s="590"/>
      <c r="B16" s="215" t="s">
        <v>1139</v>
      </c>
      <c r="C16" s="216" t="s">
        <v>1218</v>
      </c>
      <c r="D16" s="217">
        <v>300</v>
      </c>
      <c r="E16" s="217">
        <v>30</v>
      </c>
      <c r="F16" s="590">
        <v>220</v>
      </c>
      <c r="G16" s="590" t="s">
        <v>1140</v>
      </c>
      <c r="H16" s="591" t="s">
        <v>1141</v>
      </c>
      <c r="I16" s="217">
        <v>4.8</v>
      </c>
      <c r="J16" s="590" t="s">
        <v>1142</v>
      </c>
      <c r="K16" s="292">
        <v>22300</v>
      </c>
      <c r="L16" s="206"/>
    </row>
    <row r="17" spans="1:12">
      <c r="A17" s="590"/>
      <c r="B17" s="215" t="s">
        <v>1143</v>
      </c>
      <c r="C17" s="216" t="s">
        <v>1219</v>
      </c>
      <c r="D17" s="217">
        <v>400</v>
      </c>
      <c r="E17" s="217">
        <v>34</v>
      </c>
      <c r="F17" s="590"/>
      <c r="G17" s="590"/>
      <c r="H17" s="591"/>
      <c r="I17" s="217">
        <v>5.6</v>
      </c>
      <c r="J17" s="590"/>
      <c r="K17" s="292">
        <v>29200</v>
      </c>
      <c r="L17" s="206"/>
    </row>
    <row r="18" spans="1:12">
      <c r="A18" s="590"/>
      <c r="B18" s="215" t="s">
        <v>1144</v>
      </c>
      <c r="C18" s="216" t="s">
        <v>1222</v>
      </c>
      <c r="D18" s="590">
        <v>850</v>
      </c>
      <c r="E18" s="217">
        <v>21</v>
      </c>
      <c r="F18" s="590">
        <v>380</v>
      </c>
      <c r="G18" s="597" t="s">
        <v>1145</v>
      </c>
      <c r="H18" s="591"/>
      <c r="I18" s="217">
        <v>7.7</v>
      </c>
      <c r="J18" s="590" t="s">
        <v>1146</v>
      </c>
      <c r="K18" s="292">
        <v>40300</v>
      </c>
      <c r="L18" s="206"/>
    </row>
    <row r="19" spans="1:12">
      <c r="A19" s="590"/>
      <c r="B19" s="215" t="s">
        <v>1147</v>
      </c>
      <c r="C19" s="216" t="s">
        <v>1223</v>
      </c>
      <c r="D19" s="590"/>
      <c r="E19" s="217">
        <v>32</v>
      </c>
      <c r="F19" s="590"/>
      <c r="G19" s="597"/>
      <c r="H19" s="591"/>
      <c r="I19" s="217">
        <v>7.9</v>
      </c>
      <c r="J19" s="590"/>
      <c r="K19" s="292">
        <v>46000</v>
      </c>
      <c r="L19" s="207"/>
    </row>
    <row r="20" spans="1:12">
      <c r="A20" s="590"/>
      <c r="B20" s="223" t="s">
        <v>1148</v>
      </c>
      <c r="C20" s="220" t="s">
        <v>1224</v>
      </c>
      <c r="D20" s="217">
        <v>1500</v>
      </c>
      <c r="E20" s="217">
        <v>30</v>
      </c>
      <c r="F20" s="590"/>
      <c r="G20" s="597"/>
      <c r="H20" s="591"/>
      <c r="I20" s="217"/>
      <c r="J20" s="217"/>
      <c r="K20" s="292"/>
      <c r="L20" s="207"/>
    </row>
    <row r="21" spans="1:12">
      <c r="A21" s="211" t="s">
        <v>1225</v>
      </c>
      <c r="B21" s="211"/>
      <c r="C21" s="212"/>
      <c r="D21" s="213"/>
      <c r="E21" s="213"/>
      <c r="F21" s="211"/>
      <c r="G21" s="211"/>
      <c r="H21" s="214"/>
      <c r="I21" s="211"/>
      <c r="J21" s="211"/>
      <c r="K21" s="291"/>
      <c r="L21" s="206"/>
    </row>
    <row r="22" spans="1:12" ht="22.5" customHeight="1">
      <c r="A22" s="590"/>
      <c r="B22" s="215" t="s">
        <v>1149</v>
      </c>
      <c r="C22" s="216" t="s">
        <v>1217</v>
      </c>
      <c r="D22" s="217">
        <v>140</v>
      </c>
      <c r="E22" s="217">
        <v>43</v>
      </c>
      <c r="F22" s="590">
        <v>220</v>
      </c>
      <c r="G22" s="590" t="s">
        <v>1118</v>
      </c>
      <c r="H22" s="591" t="s">
        <v>1150</v>
      </c>
      <c r="I22" s="217">
        <v>2.6</v>
      </c>
      <c r="J22" s="217" t="s">
        <v>1151</v>
      </c>
      <c r="K22" s="292">
        <v>16000</v>
      </c>
      <c r="L22" s="206"/>
    </row>
    <row r="23" spans="1:12" ht="22.5" customHeight="1">
      <c r="A23" s="590"/>
      <c r="B23" s="215" t="s">
        <v>1152</v>
      </c>
      <c r="C23" s="216" t="s">
        <v>1218</v>
      </c>
      <c r="D23" s="217">
        <v>300</v>
      </c>
      <c r="E23" s="217">
        <v>30</v>
      </c>
      <c r="F23" s="590"/>
      <c r="G23" s="590"/>
      <c r="H23" s="591"/>
      <c r="I23" s="217">
        <v>2.9</v>
      </c>
      <c r="J23" s="217" t="s">
        <v>1153</v>
      </c>
      <c r="K23" s="292">
        <v>19500</v>
      </c>
      <c r="L23" s="206"/>
    </row>
    <row r="24" spans="1:12" ht="22.5" customHeight="1">
      <c r="A24" s="590"/>
      <c r="B24" s="215" t="s">
        <v>1154</v>
      </c>
      <c r="C24" s="216" t="s">
        <v>1219</v>
      </c>
      <c r="D24" s="217">
        <v>400</v>
      </c>
      <c r="E24" s="217">
        <v>34</v>
      </c>
      <c r="F24" s="590"/>
      <c r="G24" s="590"/>
      <c r="H24" s="591"/>
      <c r="I24" s="217">
        <v>3.5</v>
      </c>
      <c r="J24" s="217" t="s">
        <v>1155</v>
      </c>
      <c r="K24" s="292">
        <v>29200</v>
      </c>
      <c r="L24" s="206"/>
    </row>
    <row r="25" spans="1:12" ht="22.5" customHeight="1">
      <c r="A25" s="590"/>
      <c r="B25" s="215" t="s">
        <v>1156</v>
      </c>
      <c r="C25" s="216" t="s">
        <v>1223</v>
      </c>
      <c r="D25" s="217">
        <v>850</v>
      </c>
      <c r="E25" s="217">
        <v>32</v>
      </c>
      <c r="F25" s="217">
        <v>380</v>
      </c>
      <c r="G25" s="590"/>
      <c r="H25" s="591"/>
      <c r="I25" s="217">
        <v>6.5</v>
      </c>
      <c r="J25" s="217" t="s">
        <v>1157</v>
      </c>
      <c r="K25" s="292">
        <v>42000</v>
      </c>
      <c r="L25" s="206"/>
    </row>
    <row r="26" spans="1:12">
      <c r="A26" s="211" t="s">
        <v>1226</v>
      </c>
      <c r="B26" s="211"/>
      <c r="C26" s="212"/>
      <c r="D26" s="213"/>
      <c r="E26" s="213"/>
      <c r="F26" s="211"/>
      <c r="G26" s="211"/>
      <c r="H26" s="214"/>
      <c r="I26" s="211"/>
      <c r="J26" s="211"/>
      <c r="K26" s="291"/>
      <c r="L26" s="206"/>
    </row>
    <row r="27" spans="1:12">
      <c r="A27" s="590"/>
      <c r="B27" s="215" t="s">
        <v>1158</v>
      </c>
      <c r="C27" s="216" t="s">
        <v>1218</v>
      </c>
      <c r="D27" s="217">
        <v>300</v>
      </c>
      <c r="E27" s="217">
        <v>30</v>
      </c>
      <c r="F27" s="590">
        <v>220</v>
      </c>
      <c r="G27" s="597" t="s">
        <v>1159</v>
      </c>
      <c r="H27" s="591" t="s">
        <v>1160</v>
      </c>
      <c r="I27" s="217">
        <v>3.9</v>
      </c>
      <c r="J27" s="590" t="s">
        <v>1161</v>
      </c>
      <c r="K27" s="292">
        <v>23500</v>
      </c>
      <c r="L27" s="206"/>
    </row>
    <row r="28" spans="1:12">
      <c r="A28" s="590"/>
      <c r="B28" s="215" t="s">
        <v>1162</v>
      </c>
      <c r="C28" s="216" t="s">
        <v>1219</v>
      </c>
      <c r="D28" s="217">
        <v>400</v>
      </c>
      <c r="E28" s="217">
        <v>34</v>
      </c>
      <c r="F28" s="590"/>
      <c r="G28" s="597"/>
      <c r="H28" s="591"/>
      <c r="I28" s="217">
        <v>4.4000000000000004</v>
      </c>
      <c r="J28" s="590"/>
      <c r="K28" s="292">
        <v>32000</v>
      </c>
      <c r="L28" s="206"/>
    </row>
    <row r="29" spans="1:12">
      <c r="A29" s="590"/>
      <c r="B29" s="215" t="s">
        <v>1163</v>
      </c>
      <c r="C29" s="216" t="s">
        <v>1223</v>
      </c>
      <c r="D29" s="217">
        <v>850</v>
      </c>
      <c r="E29" s="217">
        <v>32</v>
      </c>
      <c r="F29" s="590">
        <v>380</v>
      </c>
      <c r="G29" s="597"/>
      <c r="H29" s="591"/>
      <c r="I29" s="217">
        <v>7.2</v>
      </c>
      <c r="J29" s="217" t="s">
        <v>1164</v>
      </c>
      <c r="K29" s="292">
        <v>46000</v>
      </c>
      <c r="L29" s="206"/>
    </row>
    <row r="30" spans="1:12">
      <c r="A30" s="590"/>
      <c r="B30" s="215" t="s">
        <v>1165</v>
      </c>
      <c r="C30" s="216" t="s">
        <v>1227</v>
      </c>
      <c r="D30" s="217">
        <v>1100</v>
      </c>
      <c r="E30" s="217">
        <v>41</v>
      </c>
      <c r="F30" s="590"/>
      <c r="G30" s="597"/>
      <c r="H30" s="591"/>
      <c r="I30" s="217">
        <v>14.4</v>
      </c>
      <c r="J30" s="590" t="s">
        <v>1166</v>
      </c>
      <c r="K30" s="292">
        <v>81000</v>
      </c>
      <c r="L30" s="206"/>
    </row>
    <row r="31" spans="1:12">
      <c r="A31" s="590"/>
      <c r="B31" s="215" t="s">
        <v>1167</v>
      </c>
      <c r="C31" s="216" t="s">
        <v>1228</v>
      </c>
      <c r="D31" s="217">
        <v>1700</v>
      </c>
      <c r="E31" s="217">
        <v>43</v>
      </c>
      <c r="F31" s="590"/>
      <c r="G31" s="597"/>
      <c r="H31" s="591"/>
      <c r="I31" s="217">
        <v>19</v>
      </c>
      <c r="J31" s="590"/>
      <c r="K31" s="292">
        <v>108500</v>
      </c>
      <c r="L31" s="206"/>
    </row>
    <row r="32" spans="1:12">
      <c r="A32" s="590"/>
      <c r="B32" s="215" t="s">
        <v>1168</v>
      </c>
      <c r="C32" s="216" t="s">
        <v>1229</v>
      </c>
      <c r="D32" s="590">
        <v>2500</v>
      </c>
      <c r="E32" s="217">
        <v>36</v>
      </c>
      <c r="F32" s="590"/>
      <c r="G32" s="597"/>
      <c r="H32" s="591"/>
      <c r="I32" s="217">
        <v>19.100000000000001</v>
      </c>
      <c r="J32" s="590"/>
      <c r="K32" s="292">
        <v>122500</v>
      </c>
      <c r="L32" s="206"/>
    </row>
    <row r="33" spans="1:12">
      <c r="A33" s="590"/>
      <c r="B33" s="215" t="s">
        <v>1169</v>
      </c>
      <c r="C33" s="220" t="s">
        <v>1230</v>
      </c>
      <c r="D33" s="590"/>
      <c r="E33" s="217">
        <v>43</v>
      </c>
      <c r="F33" s="590"/>
      <c r="G33" s="597"/>
      <c r="H33" s="591"/>
      <c r="I33" s="217">
        <v>23.2</v>
      </c>
      <c r="J33" s="217" t="s">
        <v>1170</v>
      </c>
      <c r="K33" s="292">
        <v>157000</v>
      </c>
      <c r="L33" s="206"/>
    </row>
    <row r="34" spans="1:12">
      <c r="A34" s="211" t="s">
        <v>1231</v>
      </c>
      <c r="B34" s="211"/>
      <c r="C34" s="212"/>
      <c r="D34" s="213"/>
      <c r="E34" s="213"/>
      <c r="F34" s="211"/>
      <c r="G34" s="211"/>
      <c r="H34" s="214"/>
      <c r="I34" s="211"/>
      <c r="J34" s="211"/>
      <c r="K34" s="291"/>
      <c r="L34" s="206"/>
    </row>
    <row r="35" spans="1:12" ht="18" customHeight="1">
      <c r="A35" s="590"/>
      <c r="B35" s="215" t="s">
        <v>1171</v>
      </c>
      <c r="C35" s="216" t="s">
        <v>1172</v>
      </c>
      <c r="D35" s="217">
        <v>360</v>
      </c>
      <c r="E35" s="217">
        <v>35</v>
      </c>
      <c r="F35" s="590">
        <v>220</v>
      </c>
      <c r="G35" s="597" t="s">
        <v>1159</v>
      </c>
      <c r="H35" s="591" t="s">
        <v>1160</v>
      </c>
      <c r="I35" s="217">
        <v>3.9</v>
      </c>
      <c r="J35" s="224" t="s">
        <v>1161</v>
      </c>
      <c r="K35" s="292">
        <v>20200</v>
      </c>
      <c r="L35" s="206"/>
    </row>
    <row r="36" spans="1:12" ht="18" customHeight="1">
      <c r="A36" s="590"/>
      <c r="B36" s="215" t="s">
        <v>1173</v>
      </c>
      <c r="C36" s="216" t="s">
        <v>1219</v>
      </c>
      <c r="D36" s="217">
        <v>360</v>
      </c>
      <c r="E36" s="217">
        <v>45</v>
      </c>
      <c r="F36" s="590"/>
      <c r="G36" s="597"/>
      <c r="H36" s="591"/>
      <c r="I36" s="217">
        <v>7</v>
      </c>
      <c r="J36" s="224" t="s">
        <v>1161</v>
      </c>
      <c r="K36" s="292">
        <v>24600</v>
      </c>
      <c r="L36" s="206"/>
    </row>
    <row r="37" spans="1:12" ht="18" customHeight="1">
      <c r="A37" s="590"/>
      <c r="B37" s="215" t="s">
        <v>1174</v>
      </c>
      <c r="C37" s="216" t="s">
        <v>1175</v>
      </c>
      <c r="D37" s="217">
        <v>1070</v>
      </c>
      <c r="E37" s="217">
        <v>35</v>
      </c>
      <c r="F37" s="590">
        <v>380</v>
      </c>
      <c r="G37" s="597"/>
      <c r="H37" s="591"/>
      <c r="I37" s="217">
        <v>10.4</v>
      </c>
      <c r="J37" s="224" t="s">
        <v>1176</v>
      </c>
      <c r="K37" s="292">
        <v>36500</v>
      </c>
      <c r="L37" s="206"/>
    </row>
    <row r="38" spans="1:12" ht="18" customHeight="1">
      <c r="A38" s="590"/>
      <c r="B38" s="215" t="s">
        <v>1177</v>
      </c>
      <c r="C38" s="216" t="s">
        <v>1178</v>
      </c>
      <c r="D38" s="217">
        <v>1070</v>
      </c>
      <c r="E38" s="217">
        <v>45</v>
      </c>
      <c r="F38" s="590"/>
      <c r="G38" s="597"/>
      <c r="H38" s="591"/>
      <c r="I38" s="217">
        <v>11.4</v>
      </c>
      <c r="J38" s="597" t="s">
        <v>1179</v>
      </c>
      <c r="K38" s="292">
        <v>39800</v>
      </c>
      <c r="L38" s="206"/>
    </row>
    <row r="39" spans="1:12" ht="18" customHeight="1">
      <c r="A39" s="590"/>
      <c r="B39" s="215" t="s">
        <v>1180</v>
      </c>
      <c r="C39" s="216" t="s">
        <v>1181</v>
      </c>
      <c r="D39" s="217">
        <v>1070</v>
      </c>
      <c r="E39" s="217">
        <v>60</v>
      </c>
      <c r="F39" s="590"/>
      <c r="G39" s="597"/>
      <c r="H39" s="591"/>
      <c r="I39" s="217">
        <v>11.4</v>
      </c>
      <c r="J39" s="597"/>
      <c r="K39" s="292">
        <v>42200</v>
      </c>
      <c r="L39" s="206"/>
    </row>
    <row r="40" spans="1:12" ht="18" customHeight="1">
      <c r="A40" s="590"/>
      <c r="B40" s="215" t="s">
        <v>1182</v>
      </c>
      <c r="C40" s="216" t="s">
        <v>1183</v>
      </c>
      <c r="D40" s="590">
        <v>1700</v>
      </c>
      <c r="E40" s="217">
        <v>70</v>
      </c>
      <c r="F40" s="590"/>
      <c r="G40" s="597"/>
      <c r="H40" s="591"/>
      <c r="I40" s="217">
        <v>24.8</v>
      </c>
      <c r="J40" s="597" t="s">
        <v>1184</v>
      </c>
      <c r="K40" s="292">
        <v>63700</v>
      </c>
      <c r="L40" s="206"/>
    </row>
    <row r="41" spans="1:12" ht="18" customHeight="1">
      <c r="A41" s="590"/>
      <c r="B41" s="215" t="s">
        <v>1185</v>
      </c>
      <c r="C41" s="219" t="s">
        <v>1186</v>
      </c>
      <c r="D41" s="590"/>
      <c r="E41" s="217">
        <v>80</v>
      </c>
      <c r="F41" s="590"/>
      <c r="G41" s="597"/>
      <c r="H41" s="591"/>
      <c r="I41" s="217">
        <v>26.6</v>
      </c>
      <c r="J41" s="597"/>
      <c r="K41" s="292">
        <v>66300</v>
      </c>
      <c r="L41" s="206"/>
    </row>
    <row r="42" spans="1:12" ht="18" customHeight="1">
      <c r="A42" s="217"/>
      <c r="B42" s="215" t="s">
        <v>1187</v>
      </c>
      <c r="C42" s="216" t="s">
        <v>1188</v>
      </c>
      <c r="D42" s="217">
        <v>2100</v>
      </c>
      <c r="E42" s="217">
        <v>100</v>
      </c>
      <c r="F42" s="590">
        <v>380</v>
      </c>
      <c r="G42" s="597"/>
      <c r="H42" s="591"/>
      <c r="I42" s="217">
        <v>38</v>
      </c>
      <c r="J42" s="590" t="s">
        <v>1189</v>
      </c>
      <c r="K42" s="292">
        <v>115000</v>
      </c>
      <c r="L42" s="206"/>
    </row>
    <row r="43" spans="1:12" ht="18" customHeight="1">
      <c r="A43" s="217"/>
      <c r="B43" s="215" t="s">
        <v>1190</v>
      </c>
      <c r="C43" s="225">
        <v>42</v>
      </c>
      <c r="D43" s="217">
        <v>2100</v>
      </c>
      <c r="E43" s="217">
        <v>120</v>
      </c>
      <c r="F43" s="590"/>
      <c r="G43" s="597"/>
      <c r="H43" s="591"/>
      <c r="I43" s="217">
        <v>38</v>
      </c>
      <c r="J43" s="590"/>
      <c r="K43" s="292">
        <v>120300</v>
      </c>
      <c r="L43" s="206"/>
    </row>
    <row r="44" spans="1:12">
      <c r="A44" s="211" t="s">
        <v>1232</v>
      </c>
      <c r="B44" s="211"/>
      <c r="C44" s="212"/>
      <c r="D44" s="213"/>
      <c r="E44" s="213"/>
      <c r="F44" s="211"/>
      <c r="G44" s="211"/>
      <c r="H44" s="214"/>
      <c r="I44" s="211"/>
      <c r="J44" s="211"/>
      <c r="K44" s="291"/>
      <c r="L44" s="206"/>
    </row>
    <row r="45" spans="1:12" ht="19.5" customHeight="1">
      <c r="A45" s="590"/>
      <c r="B45" s="215" t="s">
        <v>1191</v>
      </c>
      <c r="C45" s="225">
        <v>2</v>
      </c>
      <c r="D45" s="217">
        <v>400</v>
      </c>
      <c r="E45" s="217">
        <v>35</v>
      </c>
      <c r="F45" s="590">
        <v>220</v>
      </c>
      <c r="G45" s="597" t="s">
        <v>1159</v>
      </c>
      <c r="H45" s="591" t="s">
        <v>1160</v>
      </c>
      <c r="I45" s="217">
        <v>4.5</v>
      </c>
      <c r="J45" s="224" t="s">
        <v>1192</v>
      </c>
      <c r="K45" s="292">
        <v>14800</v>
      </c>
      <c r="L45" s="206"/>
    </row>
    <row r="46" spans="1:12" ht="19.5" customHeight="1">
      <c r="A46" s="590"/>
      <c r="B46" s="215" t="s">
        <v>1193</v>
      </c>
      <c r="C46" s="216" t="s">
        <v>1194</v>
      </c>
      <c r="D46" s="217">
        <v>500</v>
      </c>
      <c r="E46" s="217">
        <v>45</v>
      </c>
      <c r="F46" s="590"/>
      <c r="G46" s="597"/>
      <c r="H46" s="591"/>
      <c r="I46" s="217">
        <v>4.4000000000000004</v>
      </c>
      <c r="J46" s="224" t="s">
        <v>1195</v>
      </c>
      <c r="K46" s="292">
        <v>15900</v>
      </c>
      <c r="L46" s="206"/>
    </row>
    <row r="47" spans="1:12" ht="19.5" customHeight="1">
      <c r="A47" s="590"/>
      <c r="B47" s="215" t="s">
        <v>1196</v>
      </c>
      <c r="C47" s="216" t="s">
        <v>1172</v>
      </c>
      <c r="D47" s="217">
        <v>500</v>
      </c>
      <c r="E47" s="217">
        <v>45</v>
      </c>
      <c r="F47" s="590">
        <v>380</v>
      </c>
      <c r="G47" s="597"/>
      <c r="H47" s="591"/>
      <c r="I47" s="217">
        <v>8</v>
      </c>
      <c r="J47" s="224" t="s">
        <v>1195</v>
      </c>
      <c r="K47" s="292">
        <v>17200</v>
      </c>
      <c r="L47" s="206"/>
    </row>
    <row r="48" spans="1:12" ht="19.5" customHeight="1">
      <c r="A48" s="590"/>
      <c r="B48" s="215" t="s">
        <v>1197</v>
      </c>
      <c r="C48" s="216" t="s">
        <v>1198</v>
      </c>
      <c r="D48" s="217">
        <v>800</v>
      </c>
      <c r="E48" s="217">
        <v>45</v>
      </c>
      <c r="F48" s="590"/>
      <c r="G48" s="597"/>
      <c r="H48" s="591"/>
      <c r="I48" s="217">
        <v>13</v>
      </c>
      <c r="J48" s="597" t="s">
        <v>1199</v>
      </c>
      <c r="K48" s="292">
        <v>29400</v>
      </c>
      <c r="L48" s="206"/>
    </row>
    <row r="49" spans="1:12" ht="19.5" customHeight="1">
      <c r="A49" s="590"/>
      <c r="B49" s="215" t="s">
        <v>1200</v>
      </c>
      <c r="C49" s="216" t="s">
        <v>1198</v>
      </c>
      <c r="D49" s="217">
        <v>800</v>
      </c>
      <c r="E49" s="217">
        <v>45</v>
      </c>
      <c r="F49" s="590"/>
      <c r="G49" s="597"/>
      <c r="H49" s="591"/>
      <c r="I49" s="217">
        <v>11.4</v>
      </c>
      <c r="J49" s="597"/>
      <c r="K49" s="292">
        <v>30500</v>
      </c>
      <c r="L49" s="206"/>
    </row>
    <row r="50" spans="1:12" ht="19.5" customHeight="1">
      <c r="A50" s="590"/>
      <c r="B50" s="215" t="s">
        <v>1201</v>
      </c>
      <c r="C50" s="216" t="s">
        <v>1202</v>
      </c>
      <c r="D50" s="590">
        <v>850</v>
      </c>
      <c r="E50" s="217">
        <v>60</v>
      </c>
      <c r="F50" s="590"/>
      <c r="G50" s="597"/>
      <c r="H50" s="591"/>
      <c r="I50" s="217">
        <v>14</v>
      </c>
      <c r="J50" s="226" t="s">
        <v>1203</v>
      </c>
      <c r="K50" s="292">
        <v>39500</v>
      </c>
      <c r="L50" s="206"/>
    </row>
    <row r="51" spans="1:12" ht="19.5" customHeight="1">
      <c r="A51" s="590"/>
      <c r="B51" s="215" t="s">
        <v>1204</v>
      </c>
      <c r="C51" s="219" t="s">
        <v>1205</v>
      </c>
      <c r="D51" s="590"/>
      <c r="E51" s="217">
        <v>80</v>
      </c>
      <c r="F51" s="590"/>
      <c r="G51" s="597"/>
      <c r="H51" s="591"/>
      <c r="I51" s="217">
        <v>24</v>
      </c>
      <c r="J51" s="226" t="s">
        <v>1206</v>
      </c>
      <c r="K51" s="292">
        <v>59200</v>
      </c>
      <c r="L51" s="206"/>
    </row>
    <row r="52" spans="1:12" ht="19.5" customHeight="1">
      <c r="A52" s="217"/>
      <c r="B52" s="215" t="s">
        <v>1207</v>
      </c>
      <c r="C52" s="216" t="s">
        <v>1208</v>
      </c>
      <c r="D52" s="217">
        <v>850</v>
      </c>
      <c r="E52" s="217">
        <v>80</v>
      </c>
      <c r="F52" s="590">
        <v>380</v>
      </c>
      <c r="G52" s="597"/>
      <c r="H52" s="591"/>
      <c r="I52" s="217">
        <v>25</v>
      </c>
      <c r="J52" s="224" t="s">
        <v>1209</v>
      </c>
      <c r="K52" s="292">
        <v>61900</v>
      </c>
      <c r="L52" s="206"/>
    </row>
    <row r="53" spans="1:12" ht="19.5" customHeight="1">
      <c r="A53" s="217"/>
      <c r="B53" s="215" t="s">
        <v>1210</v>
      </c>
      <c r="C53" s="227" t="s">
        <v>1211</v>
      </c>
      <c r="D53" s="217">
        <v>850</v>
      </c>
      <c r="E53" s="217">
        <v>100</v>
      </c>
      <c r="F53" s="590"/>
      <c r="G53" s="597"/>
      <c r="H53" s="591"/>
      <c r="I53" s="217">
        <v>25</v>
      </c>
      <c r="J53" s="217" t="s">
        <v>1209</v>
      </c>
      <c r="K53" s="292">
        <v>65800</v>
      </c>
      <c r="L53" s="206"/>
    </row>
  </sheetData>
  <mergeCells count="54">
    <mergeCell ref="A1:K1"/>
    <mergeCell ref="A45:A51"/>
    <mergeCell ref="F45:F46"/>
    <mergeCell ref="G45:G53"/>
    <mergeCell ref="H45:H53"/>
    <mergeCell ref="F47:F51"/>
    <mergeCell ref="J48:J49"/>
    <mergeCell ref="D50:D51"/>
    <mergeCell ref="F52:F53"/>
    <mergeCell ref="A35:A41"/>
    <mergeCell ref="F35:F36"/>
    <mergeCell ref="G35:G43"/>
    <mergeCell ref="H35:H43"/>
    <mergeCell ref="F37:F41"/>
    <mergeCell ref="J38:J39"/>
    <mergeCell ref="D40:D41"/>
    <mergeCell ref="J40:J41"/>
    <mergeCell ref="F42:F43"/>
    <mergeCell ref="J42:J43"/>
    <mergeCell ref="A27:A33"/>
    <mergeCell ref="F27:F28"/>
    <mergeCell ref="G27:G33"/>
    <mergeCell ref="H27:H33"/>
    <mergeCell ref="J27:J28"/>
    <mergeCell ref="F29:F33"/>
    <mergeCell ref="J30:J32"/>
    <mergeCell ref="D32:D33"/>
    <mergeCell ref="J16:J17"/>
    <mergeCell ref="D18:D19"/>
    <mergeCell ref="F18:F20"/>
    <mergeCell ref="G18:G20"/>
    <mergeCell ref="J18:J19"/>
    <mergeCell ref="A22:A25"/>
    <mergeCell ref="F22:F24"/>
    <mergeCell ref="G22:G25"/>
    <mergeCell ref="H22:H25"/>
    <mergeCell ref="A13:A14"/>
    <mergeCell ref="F13:F14"/>
    <mergeCell ref="G13:G14"/>
    <mergeCell ref="H13:H14"/>
    <mergeCell ref="A16:A20"/>
    <mergeCell ref="F16:F17"/>
    <mergeCell ref="G16:G17"/>
    <mergeCell ref="H16:H20"/>
    <mergeCell ref="A3:B3"/>
    <mergeCell ref="A5:A7"/>
    <mergeCell ref="F5:F7"/>
    <mergeCell ref="G5:G7"/>
    <mergeCell ref="H5:H7"/>
    <mergeCell ref="A9:A11"/>
    <mergeCell ref="D9:D11"/>
    <mergeCell ref="F9:F11"/>
    <mergeCell ref="G9:G11"/>
    <mergeCell ref="H9:H11"/>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sheetPr>
    <tabColor rgb="FFFF0000"/>
  </sheetPr>
  <dimension ref="A1:K58"/>
  <sheetViews>
    <sheetView workbookViewId="0">
      <selection activeCell="A2" sqref="A2:J2"/>
    </sheetView>
  </sheetViews>
  <sheetFormatPr defaultRowHeight="12.75"/>
  <cols>
    <col min="1" max="1" width="14" style="123" customWidth="1"/>
    <col min="2" max="2" width="12.7109375" style="123" customWidth="1"/>
    <col min="3" max="4" width="9.140625" style="123"/>
    <col min="5" max="5" width="11.7109375" style="123" customWidth="1"/>
    <col min="6" max="6" width="9.140625" style="123"/>
    <col min="7" max="7" width="11" style="123" customWidth="1"/>
    <col min="8" max="8" width="9.140625" style="123"/>
    <col min="9" max="9" width="16" style="123" customWidth="1"/>
    <col min="10" max="10" width="11.5703125" style="123" customWidth="1"/>
  </cols>
  <sheetData>
    <row r="1" spans="1:11" ht="94.5" customHeight="1">
      <c r="A1" s="607"/>
      <c r="B1" s="607"/>
      <c r="C1" s="607"/>
      <c r="D1" s="607"/>
      <c r="E1" s="607"/>
      <c r="F1" s="607"/>
      <c r="G1" s="607"/>
      <c r="H1" s="607"/>
      <c r="I1" s="607"/>
      <c r="J1" s="607"/>
    </row>
    <row r="2" spans="1:11" ht="15.75">
      <c r="A2" s="398" t="s">
        <v>1233</v>
      </c>
      <c r="B2" s="399"/>
      <c r="C2" s="399"/>
      <c r="D2" s="399"/>
      <c r="E2" s="399"/>
      <c r="F2" s="399"/>
      <c r="G2" s="399"/>
      <c r="H2" s="399"/>
      <c r="I2" s="399"/>
      <c r="J2" s="401"/>
      <c r="K2" s="206"/>
    </row>
    <row r="3" spans="1:11" ht="48" thickBot="1">
      <c r="A3" s="235" t="s">
        <v>1107</v>
      </c>
      <c r="B3" s="236" t="s">
        <v>1108</v>
      </c>
      <c r="C3" s="619" t="s">
        <v>1234</v>
      </c>
      <c r="D3" s="620"/>
      <c r="E3" s="236" t="s">
        <v>1235</v>
      </c>
      <c r="F3" s="619" t="s">
        <v>1236</v>
      </c>
      <c r="G3" s="620"/>
      <c r="H3" s="236" t="s">
        <v>1237</v>
      </c>
      <c r="I3" s="236" t="s">
        <v>1238</v>
      </c>
      <c r="J3" s="237" t="s">
        <v>1116</v>
      </c>
      <c r="K3" s="206"/>
    </row>
    <row r="4" spans="1:11" ht="16.5" thickBot="1">
      <c r="A4" s="238" t="s">
        <v>1306</v>
      </c>
      <c r="B4" s="239"/>
      <c r="C4" s="240"/>
      <c r="D4" s="240"/>
      <c r="E4" s="239"/>
      <c r="F4" s="239"/>
      <c r="G4" s="239"/>
      <c r="H4" s="239"/>
      <c r="I4" s="239"/>
      <c r="J4" s="241"/>
      <c r="K4" s="206"/>
    </row>
    <row r="5" spans="1:11" ht="15.75">
      <c r="A5" s="242" t="s">
        <v>1239</v>
      </c>
      <c r="B5" s="243">
        <v>10</v>
      </c>
      <c r="C5" s="613">
        <v>300</v>
      </c>
      <c r="D5" s="614"/>
      <c r="E5" s="243">
        <v>0.75</v>
      </c>
      <c r="F5" s="613">
        <v>16.399999999999999</v>
      </c>
      <c r="G5" s="614"/>
      <c r="H5" s="617">
        <v>4.9000000000000004</v>
      </c>
      <c r="I5" s="617" t="s">
        <v>1240</v>
      </c>
      <c r="J5" s="244">
        <v>37000</v>
      </c>
      <c r="K5" s="206"/>
    </row>
    <row r="6" spans="1:11" ht="16.5" thickBot="1">
      <c r="A6" s="242" t="s">
        <v>1241</v>
      </c>
      <c r="B6" s="243">
        <v>17</v>
      </c>
      <c r="C6" s="615">
        <v>400</v>
      </c>
      <c r="D6" s="616"/>
      <c r="E6" s="243">
        <v>1.7</v>
      </c>
      <c r="F6" s="615">
        <v>8.8000000000000007</v>
      </c>
      <c r="G6" s="616"/>
      <c r="H6" s="621"/>
      <c r="I6" s="621"/>
      <c r="J6" s="245">
        <v>44000</v>
      </c>
      <c r="K6" s="206"/>
    </row>
    <row r="7" spans="1:11" ht="16.5" thickBot="1">
      <c r="A7" s="238" t="s">
        <v>1307</v>
      </c>
      <c r="B7" s="246"/>
      <c r="C7" s="247"/>
      <c r="D7" s="247"/>
      <c r="E7" s="246"/>
      <c r="F7" s="246"/>
      <c r="G7" s="246"/>
      <c r="H7" s="246"/>
      <c r="I7" s="246"/>
      <c r="J7" s="241"/>
      <c r="K7" s="206"/>
    </row>
    <row r="8" spans="1:11" ht="15.75">
      <c r="A8" s="242" t="s">
        <v>1242</v>
      </c>
      <c r="B8" s="243">
        <v>10</v>
      </c>
      <c r="C8" s="613">
        <v>300</v>
      </c>
      <c r="D8" s="614"/>
      <c r="E8" s="243">
        <v>0.75</v>
      </c>
      <c r="F8" s="613">
        <v>16.399999999999999</v>
      </c>
      <c r="G8" s="614"/>
      <c r="H8" s="617">
        <v>5.5</v>
      </c>
      <c r="I8" s="617" t="s">
        <v>1243</v>
      </c>
      <c r="J8" s="248">
        <v>35000</v>
      </c>
      <c r="K8" s="206"/>
    </row>
    <row r="9" spans="1:11" ht="15.75">
      <c r="A9" s="242" t="s">
        <v>1244</v>
      </c>
      <c r="B9" s="243">
        <v>17</v>
      </c>
      <c r="C9" s="613">
        <v>400</v>
      </c>
      <c r="D9" s="614"/>
      <c r="E9" s="243" t="s">
        <v>1245</v>
      </c>
      <c r="F9" s="613" t="s">
        <v>1246</v>
      </c>
      <c r="G9" s="614"/>
      <c r="H9" s="618"/>
      <c r="I9" s="618"/>
      <c r="J9" s="249">
        <v>42000</v>
      </c>
      <c r="K9" s="206"/>
    </row>
    <row r="10" spans="1:11" ht="15.75">
      <c r="A10" s="242" t="s">
        <v>1247</v>
      </c>
      <c r="B10" s="243">
        <v>33</v>
      </c>
      <c r="C10" s="613">
        <v>1000</v>
      </c>
      <c r="D10" s="614"/>
      <c r="E10" s="243" t="s">
        <v>1248</v>
      </c>
      <c r="F10" s="613" t="s">
        <v>1249</v>
      </c>
      <c r="G10" s="614"/>
      <c r="H10" s="243">
        <v>7.6</v>
      </c>
      <c r="I10" s="243" t="s">
        <v>1250</v>
      </c>
      <c r="J10" s="249">
        <v>59000</v>
      </c>
      <c r="K10" s="206"/>
    </row>
    <row r="11" spans="1:11" ht="15.75">
      <c r="A11" s="242" t="s">
        <v>1251</v>
      </c>
      <c r="B11" s="243">
        <v>53</v>
      </c>
      <c r="C11" s="613">
        <v>1450</v>
      </c>
      <c r="D11" s="614"/>
      <c r="E11" s="243" t="s">
        <v>1252</v>
      </c>
      <c r="F11" s="613" t="s">
        <v>1253</v>
      </c>
      <c r="G11" s="614"/>
      <c r="H11" s="243">
        <v>11.2</v>
      </c>
      <c r="I11" s="243" t="s">
        <v>1254</v>
      </c>
      <c r="J11" s="249">
        <v>78500</v>
      </c>
      <c r="K11" s="206"/>
    </row>
    <row r="12" spans="1:11" ht="15.75">
      <c r="A12" s="250" t="s">
        <v>1255</v>
      </c>
      <c r="B12" s="243">
        <v>75</v>
      </c>
      <c r="C12" s="615">
        <v>2300</v>
      </c>
      <c r="D12" s="616"/>
      <c r="E12" s="243" t="s">
        <v>1256</v>
      </c>
      <c r="F12" s="615" t="s">
        <v>1257</v>
      </c>
      <c r="G12" s="616"/>
      <c r="H12" s="243">
        <v>13.5</v>
      </c>
      <c r="I12" s="243" t="s">
        <v>1258</v>
      </c>
      <c r="J12" s="249">
        <v>125000</v>
      </c>
      <c r="K12" s="206"/>
    </row>
    <row r="13" spans="1:11" ht="87.75" customHeight="1">
      <c r="A13" s="251"/>
      <c r="B13" s="252"/>
      <c r="C13" s="252"/>
      <c r="D13" s="252"/>
      <c r="E13" s="252"/>
      <c r="F13" s="252"/>
      <c r="G13" s="252"/>
      <c r="H13" s="252"/>
      <c r="I13" s="252"/>
      <c r="J13" s="252"/>
      <c r="K13" s="206"/>
    </row>
    <row r="14" spans="1:11" ht="15.75">
      <c r="A14" s="208" t="s">
        <v>1259</v>
      </c>
      <c r="B14" s="209"/>
      <c r="C14" s="209"/>
      <c r="D14" s="209"/>
      <c r="E14" s="209"/>
      <c r="F14" s="209"/>
      <c r="G14" s="209"/>
      <c r="H14" s="209"/>
      <c r="I14" s="209"/>
      <c r="J14" s="210"/>
      <c r="K14" s="206"/>
    </row>
    <row r="15" spans="1:11" ht="79.5" thickBot="1">
      <c r="A15" s="235" t="s">
        <v>1107</v>
      </c>
      <c r="B15" s="236" t="s">
        <v>1108</v>
      </c>
      <c r="C15" s="253" t="s">
        <v>1260</v>
      </c>
      <c r="D15" s="236" t="s">
        <v>1261</v>
      </c>
      <c r="E15" s="236" t="s">
        <v>1235</v>
      </c>
      <c r="F15" s="236" t="s">
        <v>1262</v>
      </c>
      <c r="G15" s="236" t="s">
        <v>1263</v>
      </c>
      <c r="H15" s="236" t="s">
        <v>1237</v>
      </c>
      <c r="I15" s="236" t="s">
        <v>1238</v>
      </c>
      <c r="J15" s="237" t="s">
        <v>1116</v>
      </c>
      <c r="K15" s="206"/>
    </row>
    <row r="16" spans="1:11" ht="16.5" thickBot="1">
      <c r="A16" s="254" t="s">
        <v>1308</v>
      </c>
      <c r="B16" s="255"/>
      <c r="C16" s="256"/>
      <c r="D16" s="256"/>
      <c r="E16" s="255"/>
      <c r="F16" s="255"/>
      <c r="G16" s="255"/>
      <c r="H16" s="255"/>
      <c r="I16" s="255"/>
      <c r="J16" s="241"/>
      <c r="K16" s="206"/>
    </row>
    <row r="17" spans="1:11" ht="15.75">
      <c r="A17" s="257" t="s">
        <v>1264</v>
      </c>
      <c r="B17" s="258">
        <v>10</v>
      </c>
      <c r="C17" s="611">
        <v>590</v>
      </c>
      <c r="D17" s="611">
        <v>12</v>
      </c>
      <c r="E17" s="259">
        <v>0.8</v>
      </c>
      <c r="F17" s="260">
        <v>15</v>
      </c>
      <c r="G17" s="612" t="s">
        <v>1265</v>
      </c>
      <c r="H17" s="611">
        <v>10</v>
      </c>
      <c r="I17" s="611" t="s">
        <v>1266</v>
      </c>
      <c r="J17" s="261">
        <v>109000</v>
      </c>
      <c r="K17" s="206"/>
    </row>
    <row r="18" spans="1:11" ht="15.75">
      <c r="A18" s="257" t="s">
        <v>1267</v>
      </c>
      <c r="B18" s="258">
        <v>20</v>
      </c>
      <c r="C18" s="611"/>
      <c r="D18" s="611"/>
      <c r="E18" s="259">
        <v>1.6</v>
      </c>
      <c r="F18" s="260">
        <v>6</v>
      </c>
      <c r="G18" s="612"/>
      <c r="H18" s="611"/>
      <c r="I18" s="611"/>
      <c r="J18" s="262">
        <v>115000</v>
      </c>
      <c r="K18" s="206"/>
    </row>
    <row r="19" spans="1:11" ht="15.75">
      <c r="A19" s="257" t="s">
        <v>1268</v>
      </c>
      <c r="B19" s="258">
        <v>30</v>
      </c>
      <c r="C19" s="263">
        <v>700</v>
      </c>
      <c r="D19" s="263">
        <v>17</v>
      </c>
      <c r="E19" s="259">
        <v>2.4</v>
      </c>
      <c r="F19" s="260">
        <v>8</v>
      </c>
      <c r="G19" s="612"/>
      <c r="H19" s="263">
        <v>17.5</v>
      </c>
      <c r="I19" s="263" t="s">
        <v>1269</v>
      </c>
      <c r="J19" s="262">
        <v>144000</v>
      </c>
      <c r="K19" s="206"/>
    </row>
    <row r="20" spans="1:11" ht="15.75">
      <c r="A20" s="257" t="s">
        <v>1270</v>
      </c>
      <c r="B20" s="258">
        <v>50</v>
      </c>
      <c r="C20" s="263">
        <v>760</v>
      </c>
      <c r="D20" s="263">
        <v>38</v>
      </c>
      <c r="E20" s="259">
        <v>4</v>
      </c>
      <c r="F20" s="260">
        <v>9</v>
      </c>
      <c r="G20" s="612"/>
      <c r="H20" s="264">
        <v>20</v>
      </c>
      <c r="I20" s="263" t="s">
        <v>1271</v>
      </c>
      <c r="J20" s="262">
        <v>190000</v>
      </c>
      <c r="K20" s="206"/>
    </row>
    <row r="21" spans="1:11" ht="16.5" thickBot="1">
      <c r="A21" s="265" t="s">
        <v>1272</v>
      </c>
      <c r="B21" s="266">
        <v>100</v>
      </c>
      <c r="C21" s="267">
        <v>1300</v>
      </c>
      <c r="D21" s="267">
        <v>68</v>
      </c>
      <c r="E21" s="268">
        <v>8.3000000000000007</v>
      </c>
      <c r="F21" s="269">
        <v>7</v>
      </c>
      <c r="G21" s="269" t="s">
        <v>1273</v>
      </c>
      <c r="H21" s="267">
        <v>38.700000000000003</v>
      </c>
      <c r="I21" s="267" t="s">
        <v>1274</v>
      </c>
      <c r="J21" s="270">
        <v>498000</v>
      </c>
      <c r="K21" s="206"/>
    </row>
    <row r="22" spans="1:11" ht="16.5" thickBot="1">
      <c r="A22" s="238" t="s">
        <v>1309</v>
      </c>
      <c r="B22" s="246"/>
      <c r="C22" s="247"/>
      <c r="D22" s="247"/>
      <c r="E22" s="246"/>
      <c r="F22" s="246"/>
      <c r="G22" s="246"/>
      <c r="H22" s="246"/>
      <c r="I22" s="246"/>
      <c r="J22" s="241"/>
      <c r="K22" s="206"/>
    </row>
    <row r="23" spans="1:11" ht="15.75">
      <c r="A23" s="257" t="s">
        <v>1275</v>
      </c>
      <c r="B23" s="258">
        <v>20</v>
      </c>
      <c r="C23" s="263">
        <v>500</v>
      </c>
      <c r="D23" s="263">
        <v>24</v>
      </c>
      <c r="E23" s="259">
        <v>1.6</v>
      </c>
      <c r="F23" s="260">
        <v>15</v>
      </c>
      <c r="G23" s="271" t="s">
        <v>1265</v>
      </c>
      <c r="H23" s="263">
        <v>23</v>
      </c>
      <c r="I23" s="263" t="s">
        <v>1276</v>
      </c>
      <c r="J23" s="261">
        <v>242500</v>
      </c>
      <c r="K23" s="206"/>
    </row>
    <row r="24" spans="1:11" ht="15.75">
      <c r="A24" s="257" t="s">
        <v>1277</v>
      </c>
      <c r="B24" s="258">
        <v>30</v>
      </c>
      <c r="C24" s="263">
        <v>760</v>
      </c>
      <c r="D24" s="263">
        <v>50</v>
      </c>
      <c r="E24" s="259">
        <v>2.4</v>
      </c>
      <c r="F24" s="272">
        <v>17</v>
      </c>
      <c r="G24" s="599" t="s">
        <v>1273</v>
      </c>
      <c r="H24" s="263">
        <v>34.4</v>
      </c>
      <c r="I24" s="263" t="s">
        <v>1278</v>
      </c>
      <c r="J24" s="262">
        <v>443000</v>
      </c>
      <c r="K24" s="206"/>
    </row>
    <row r="25" spans="1:11" ht="15.75">
      <c r="A25" s="257" t="s">
        <v>1279</v>
      </c>
      <c r="B25" s="258">
        <v>50</v>
      </c>
      <c r="C25" s="602">
        <v>2000</v>
      </c>
      <c r="D25" s="602">
        <v>68</v>
      </c>
      <c r="E25" s="259">
        <v>4</v>
      </c>
      <c r="F25" s="273">
        <v>15</v>
      </c>
      <c r="G25" s="600"/>
      <c r="H25" s="602">
        <v>57</v>
      </c>
      <c r="I25" s="602" t="s">
        <v>1280</v>
      </c>
      <c r="J25" s="262">
        <v>525000</v>
      </c>
      <c r="K25" s="206"/>
    </row>
    <row r="26" spans="1:11" ht="15.75">
      <c r="A26" s="265" t="s">
        <v>1281</v>
      </c>
      <c r="B26" s="266">
        <v>80</v>
      </c>
      <c r="C26" s="603"/>
      <c r="D26" s="603"/>
      <c r="E26" s="268">
        <v>6.4</v>
      </c>
      <c r="F26" s="274">
        <v>9</v>
      </c>
      <c r="G26" s="601"/>
      <c r="H26" s="603"/>
      <c r="I26" s="603"/>
      <c r="J26" s="275">
        <v>577000</v>
      </c>
      <c r="K26" s="206"/>
    </row>
    <row r="27" spans="1:11" ht="121.5" customHeight="1">
      <c r="A27" s="608"/>
      <c r="B27" s="608"/>
      <c r="C27" s="608"/>
      <c r="D27" s="608"/>
      <c r="E27" s="608"/>
      <c r="F27" s="608"/>
      <c r="G27" s="608"/>
      <c r="H27" s="608"/>
      <c r="I27" s="608"/>
      <c r="J27" s="608"/>
      <c r="K27" s="206"/>
    </row>
    <row r="28" spans="1:11" ht="78.75">
      <c r="A28" s="276"/>
      <c r="B28" s="277" t="s">
        <v>1108</v>
      </c>
      <c r="C28" s="253" t="s">
        <v>1260</v>
      </c>
      <c r="D28" s="236" t="s">
        <v>1261</v>
      </c>
      <c r="E28" s="236" t="s">
        <v>1235</v>
      </c>
      <c r="F28" s="236" t="s">
        <v>1262</v>
      </c>
      <c r="G28" s="278" t="s">
        <v>1263</v>
      </c>
      <c r="H28" s="236" t="s">
        <v>1237</v>
      </c>
      <c r="I28" s="236" t="s">
        <v>1238</v>
      </c>
      <c r="J28" s="237" t="s">
        <v>1116</v>
      </c>
      <c r="K28" s="206"/>
    </row>
    <row r="29" spans="1:11" ht="15.75">
      <c r="A29" s="279" t="s">
        <v>1282</v>
      </c>
      <c r="B29" s="258">
        <v>17</v>
      </c>
      <c r="C29" s="263">
        <v>500</v>
      </c>
      <c r="D29" s="263">
        <v>19.5</v>
      </c>
      <c r="E29" s="259">
        <v>1.7</v>
      </c>
      <c r="F29" s="260">
        <v>11</v>
      </c>
      <c r="G29" s="599" t="s">
        <v>1265</v>
      </c>
      <c r="H29" s="263">
        <v>13</v>
      </c>
      <c r="I29" s="263" t="s">
        <v>1283</v>
      </c>
      <c r="J29" s="280"/>
      <c r="K29" s="206"/>
    </row>
    <row r="30" spans="1:11" ht="15.75">
      <c r="A30" s="281" t="s">
        <v>1284</v>
      </c>
      <c r="B30" s="258">
        <v>30</v>
      </c>
      <c r="C30" s="263">
        <v>1000</v>
      </c>
      <c r="D30" s="263">
        <v>41</v>
      </c>
      <c r="E30" s="259">
        <v>3</v>
      </c>
      <c r="F30" s="272">
        <v>13</v>
      </c>
      <c r="G30" s="600"/>
      <c r="H30" s="263">
        <v>25</v>
      </c>
      <c r="I30" s="263" t="s">
        <v>1285</v>
      </c>
      <c r="J30" s="262"/>
      <c r="K30" s="206"/>
    </row>
    <row r="31" spans="1:11" ht="15.75">
      <c r="A31" s="281" t="s">
        <v>1286</v>
      </c>
      <c r="B31" s="282">
        <v>42</v>
      </c>
      <c r="C31" s="263">
        <v>1000</v>
      </c>
      <c r="D31" s="263">
        <v>48</v>
      </c>
      <c r="E31" s="259">
        <v>4</v>
      </c>
      <c r="F31" s="263">
        <v>12</v>
      </c>
      <c r="G31" s="600"/>
      <c r="H31" s="263">
        <v>28</v>
      </c>
      <c r="I31" s="602" t="s">
        <v>1287</v>
      </c>
      <c r="J31" s="262"/>
      <c r="K31" s="206"/>
    </row>
    <row r="32" spans="1:11" ht="15.75">
      <c r="A32" s="265" t="s">
        <v>1288</v>
      </c>
      <c r="B32" s="266">
        <v>52</v>
      </c>
      <c r="C32" s="267">
        <v>1000</v>
      </c>
      <c r="D32" s="267">
        <v>48</v>
      </c>
      <c r="E32" s="268">
        <v>5.2</v>
      </c>
      <c r="F32" s="267">
        <v>9</v>
      </c>
      <c r="G32" s="601"/>
      <c r="H32" s="267">
        <v>25</v>
      </c>
      <c r="I32" s="603"/>
      <c r="J32" s="275"/>
      <c r="K32" s="206"/>
    </row>
    <row r="33" spans="1:11" ht="15" customHeight="1">
      <c r="A33" s="609"/>
      <c r="B33" s="609"/>
      <c r="C33" s="609"/>
      <c r="D33" s="609"/>
      <c r="E33" s="609"/>
      <c r="F33" s="609"/>
      <c r="G33" s="609"/>
      <c r="H33" s="609"/>
      <c r="I33" s="609"/>
      <c r="J33" s="609"/>
      <c r="K33" s="206"/>
    </row>
    <row r="34" spans="1:11" ht="15" customHeight="1">
      <c r="A34" s="610"/>
      <c r="B34" s="610"/>
      <c r="C34" s="610"/>
      <c r="D34" s="610"/>
      <c r="E34" s="610"/>
      <c r="F34" s="610"/>
      <c r="G34" s="610"/>
      <c r="H34" s="610"/>
      <c r="I34" s="610"/>
      <c r="J34" s="610"/>
      <c r="K34" s="206"/>
    </row>
    <row r="35" spans="1:11" ht="15" customHeight="1">
      <c r="A35" s="610"/>
      <c r="B35" s="610"/>
      <c r="C35" s="610"/>
      <c r="D35" s="610"/>
      <c r="E35" s="610"/>
      <c r="F35" s="610"/>
      <c r="G35" s="610"/>
      <c r="H35" s="610"/>
      <c r="I35" s="610"/>
      <c r="J35" s="610"/>
      <c r="K35" s="206"/>
    </row>
    <row r="36" spans="1:11" ht="15" customHeight="1">
      <c r="A36" s="610"/>
      <c r="B36" s="610"/>
      <c r="C36" s="610"/>
      <c r="D36" s="610"/>
      <c r="E36" s="610"/>
      <c r="F36" s="610"/>
      <c r="G36" s="610"/>
      <c r="H36" s="610"/>
      <c r="I36" s="610"/>
      <c r="J36" s="610"/>
      <c r="K36" s="206"/>
    </row>
    <row r="37" spans="1:11" ht="15" customHeight="1">
      <c r="A37" s="610"/>
      <c r="B37" s="610"/>
      <c r="C37" s="610"/>
      <c r="D37" s="610"/>
      <c r="E37" s="610"/>
      <c r="F37" s="610"/>
      <c r="G37" s="610"/>
      <c r="H37" s="610"/>
      <c r="I37" s="610"/>
      <c r="J37" s="610"/>
      <c r="K37" s="206"/>
    </row>
    <row r="38" spans="1:11" ht="15.75" customHeight="1" thickBot="1">
      <c r="A38" s="610"/>
      <c r="B38" s="610"/>
      <c r="C38" s="610"/>
      <c r="D38" s="610"/>
      <c r="E38" s="610"/>
      <c r="F38" s="610"/>
      <c r="G38" s="610"/>
      <c r="H38" s="610"/>
      <c r="I38" s="610"/>
      <c r="J38" s="610"/>
      <c r="K38" s="206"/>
    </row>
    <row r="39" spans="1:11" ht="16.5" thickBot="1">
      <c r="A39" s="238" t="s">
        <v>1310</v>
      </c>
      <c r="B39" s="246"/>
      <c r="C39" s="247"/>
      <c r="D39" s="247"/>
      <c r="E39" s="246"/>
      <c r="F39" s="246"/>
      <c r="G39" s="283"/>
      <c r="H39" s="246"/>
      <c r="I39" s="246"/>
      <c r="J39" s="241"/>
      <c r="K39" s="206"/>
    </row>
    <row r="40" spans="1:11" ht="78.75">
      <c r="A40" s="276"/>
      <c r="B40" s="277" t="s">
        <v>1108</v>
      </c>
      <c r="C40" s="253" t="s">
        <v>1260</v>
      </c>
      <c r="D40" s="236" t="s">
        <v>1261</v>
      </c>
      <c r="E40" s="236" t="s">
        <v>1235</v>
      </c>
      <c r="F40" s="236" t="s">
        <v>1262</v>
      </c>
      <c r="G40" s="278" t="s">
        <v>1263</v>
      </c>
      <c r="H40" s="236" t="s">
        <v>1237</v>
      </c>
      <c r="I40" s="236" t="s">
        <v>1238</v>
      </c>
      <c r="J40" s="284" t="s">
        <v>1289</v>
      </c>
      <c r="K40" s="206"/>
    </row>
    <row r="41" spans="1:11" ht="15.75">
      <c r="A41" s="279" t="s">
        <v>1290</v>
      </c>
      <c r="B41" s="258">
        <v>13</v>
      </c>
      <c r="C41" s="263">
        <v>300</v>
      </c>
      <c r="D41" s="263">
        <v>19</v>
      </c>
      <c r="E41" s="259">
        <v>1.32</v>
      </c>
      <c r="F41" s="260"/>
      <c r="G41" s="599" t="s">
        <v>1265</v>
      </c>
      <c r="H41" s="263">
        <v>15</v>
      </c>
      <c r="I41" s="263" t="s">
        <v>1291</v>
      </c>
      <c r="J41" s="280">
        <v>92400</v>
      </c>
      <c r="K41" s="206"/>
    </row>
    <row r="42" spans="1:11" ht="15.75">
      <c r="A42" s="281" t="s">
        <v>1292</v>
      </c>
      <c r="B42" s="258">
        <v>15</v>
      </c>
      <c r="C42" s="263">
        <v>230</v>
      </c>
      <c r="D42" s="263">
        <v>5</v>
      </c>
      <c r="E42" s="259">
        <v>1.56</v>
      </c>
      <c r="F42" s="272"/>
      <c r="G42" s="600"/>
      <c r="H42" s="263">
        <v>20</v>
      </c>
      <c r="I42" s="263" t="s">
        <v>1293</v>
      </c>
      <c r="J42" s="262">
        <v>82300</v>
      </c>
      <c r="K42" s="206"/>
    </row>
    <row r="43" spans="1:11" ht="15.75">
      <c r="A43" s="281" t="s">
        <v>1294</v>
      </c>
      <c r="B43" s="282">
        <v>15</v>
      </c>
      <c r="C43" s="263">
        <v>300</v>
      </c>
      <c r="D43" s="263">
        <v>16</v>
      </c>
      <c r="E43" s="259">
        <v>1.25</v>
      </c>
      <c r="F43" s="263"/>
      <c r="G43" s="600"/>
      <c r="H43" s="263">
        <v>14.8</v>
      </c>
      <c r="I43" s="263" t="s">
        <v>1295</v>
      </c>
      <c r="J43" s="262">
        <v>94100</v>
      </c>
      <c r="K43" s="206"/>
    </row>
    <row r="44" spans="1:11" ht="15.75">
      <c r="A44" s="265" t="s">
        <v>1296</v>
      </c>
      <c r="B44" s="266">
        <v>20</v>
      </c>
      <c r="C44" s="267">
        <v>450</v>
      </c>
      <c r="D44" s="267">
        <v>19</v>
      </c>
      <c r="E44" s="268">
        <v>1.66</v>
      </c>
      <c r="F44" s="267"/>
      <c r="G44" s="601"/>
      <c r="H44" s="267">
        <v>12.7</v>
      </c>
      <c r="I44" s="263" t="s">
        <v>1297</v>
      </c>
      <c r="J44" s="275">
        <v>96700</v>
      </c>
      <c r="K44" s="206"/>
    </row>
    <row r="45" spans="1:11" ht="15.75">
      <c r="A45" s="285" t="s">
        <v>1298</v>
      </c>
      <c r="B45" s="286">
        <v>21</v>
      </c>
      <c r="C45" s="287">
        <v>1000</v>
      </c>
      <c r="D45" s="287">
        <v>41</v>
      </c>
      <c r="E45" s="288">
        <v>1.96</v>
      </c>
      <c r="F45" s="260"/>
      <c r="G45" s="289" t="s">
        <v>1299</v>
      </c>
      <c r="H45" s="287">
        <v>44</v>
      </c>
      <c r="I45" s="287" t="s">
        <v>1300</v>
      </c>
      <c r="J45" s="280">
        <v>174500</v>
      </c>
      <c r="K45" s="206"/>
    </row>
    <row r="46" spans="1:11" ht="15.75">
      <c r="A46" s="281" t="s">
        <v>1301</v>
      </c>
      <c r="B46" s="258">
        <v>30</v>
      </c>
      <c r="C46" s="263">
        <v>450</v>
      </c>
      <c r="D46" s="263">
        <v>16</v>
      </c>
      <c r="E46" s="259">
        <v>2.5</v>
      </c>
      <c r="F46" s="272"/>
      <c r="G46" s="604" t="s">
        <v>1265</v>
      </c>
      <c r="H46" s="263">
        <v>14.9</v>
      </c>
      <c r="I46" s="263" t="s">
        <v>1295</v>
      </c>
      <c r="J46" s="262">
        <v>108800</v>
      </c>
      <c r="K46" s="206"/>
    </row>
    <row r="47" spans="1:11" ht="15.75">
      <c r="A47" s="281" t="s">
        <v>1302</v>
      </c>
      <c r="B47" s="282">
        <v>36</v>
      </c>
      <c r="C47" s="263">
        <v>900</v>
      </c>
      <c r="D47" s="263">
        <v>19</v>
      </c>
      <c r="E47" s="259">
        <v>3</v>
      </c>
      <c r="F47" s="263"/>
      <c r="G47" s="605"/>
      <c r="H47" s="263">
        <v>24.5</v>
      </c>
      <c r="I47" s="263" t="s">
        <v>1303</v>
      </c>
      <c r="J47" s="262">
        <v>123300</v>
      </c>
      <c r="K47" s="206"/>
    </row>
    <row r="48" spans="1:11" ht="15.75">
      <c r="A48" s="265" t="s">
        <v>1304</v>
      </c>
      <c r="B48" s="266">
        <v>63</v>
      </c>
      <c r="C48" s="267">
        <v>1700</v>
      </c>
      <c r="D48" s="267">
        <v>49</v>
      </c>
      <c r="E48" s="268">
        <v>5.0999999999999996</v>
      </c>
      <c r="F48" s="267"/>
      <c r="G48" s="606"/>
      <c r="H48" s="267">
        <v>29</v>
      </c>
      <c r="I48" s="263" t="s">
        <v>1305</v>
      </c>
      <c r="J48" s="275">
        <v>152700</v>
      </c>
      <c r="K48" s="206"/>
    </row>
    <row r="49" spans="1:11" ht="15">
      <c r="A49" s="234"/>
      <c r="B49" s="234"/>
      <c r="C49" s="234"/>
      <c r="D49" s="234"/>
      <c r="E49" s="234"/>
      <c r="F49" s="234"/>
      <c r="G49" s="234"/>
      <c r="H49" s="234"/>
      <c r="I49" s="234"/>
      <c r="J49" s="234"/>
      <c r="K49" s="206"/>
    </row>
    <row r="50" spans="1:11" ht="15">
      <c r="A50" s="234"/>
      <c r="B50" s="234"/>
      <c r="C50" s="234"/>
      <c r="D50" s="234"/>
      <c r="E50" s="234"/>
      <c r="F50" s="234"/>
      <c r="G50" s="234"/>
      <c r="H50" s="234"/>
      <c r="I50" s="234"/>
      <c r="J50" s="234"/>
      <c r="K50" s="206"/>
    </row>
    <row r="51" spans="1:11" ht="15">
      <c r="A51" s="234"/>
      <c r="B51" s="234"/>
      <c r="C51" s="234"/>
      <c r="D51" s="234"/>
      <c r="E51" s="234"/>
      <c r="F51" s="234"/>
      <c r="G51" s="234"/>
      <c r="H51" s="234"/>
      <c r="I51" s="234"/>
      <c r="J51" s="234"/>
      <c r="K51" s="206"/>
    </row>
    <row r="52" spans="1:11" ht="15">
      <c r="A52" s="234"/>
      <c r="B52" s="234"/>
      <c r="C52" s="234"/>
      <c r="D52" s="234"/>
      <c r="E52" s="234"/>
      <c r="F52" s="234"/>
      <c r="G52" s="234"/>
      <c r="H52" s="234"/>
      <c r="I52" s="234"/>
      <c r="J52" s="234"/>
      <c r="K52" s="206"/>
    </row>
    <row r="53" spans="1:11" ht="15">
      <c r="A53" s="234"/>
      <c r="B53" s="234"/>
      <c r="C53" s="234"/>
      <c r="D53" s="234"/>
      <c r="E53" s="234"/>
      <c r="F53" s="234"/>
      <c r="G53" s="234"/>
      <c r="H53" s="234"/>
      <c r="I53" s="234"/>
      <c r="J53" s="234"/>
      <c r="K53" s="206"/>
    </row>
    <row r="54" spans="1:11" ht="15">
      <c r="A54" s="234"/>
      <c r="B54" s="234"/>
      <c r="C54" s="234"/>
      <c r="D54" s="234"/>
      <c r="E54" s="234"/>
      <c r="F54" s="234"/>
      <c r="G54" s="234"/>
      <c r="H54" s="234"/>
      <c r="I54" s="234"/>
      <c r="J54" s="234"/>
      <c r="K54" s="206"/>
    </row>
    <row r="55" spans="1:11" ht="15">
      <c r="A55" s="234"/>
      <c r="B55" s="234"/>
      <c r="C55" s="234"/>
      <c r="D55" s="234"/>
      <c r="E55" s="234"/>
      <c r="F55" s="234"/>
      <c r="G55" s="234"/>
      <c r="H55" s="234"/>
      <c r="I55" s="234"/>
      <c r="J55" s="234"/>
      <c r="K55" s="206"/>
    </row>
    <row r="56" spans="1:11" ht="15">
      <c r="A56" s="234"/>
      <c r="B56" s="234"/>
      <c r="C56" s="234"/>
      <c r="D56" s="234"/>
      <c r="E56" s="234"/>
      <c r="F56" s="234"/>
      <c r="G56" s="234"/>
      <c r="H56" s="234"/>
      <c r="I56" s="234"/>
      <c r="J56" s="234"/>
      <c r="K56" s="206"/>
    </row>
    <row r="57" spans="1:11" ht="15">
      <c r="A57" s="234"/>
      <c r="B57" s="234"/>
      <c r="C57" s="234"/>
      <c r="D57" s="234"/>
      <c r="E57" s="234"/>
      <c r="F57" s="234"/>
      <c r="G57" s="234"/>
      <c r="H57" s="234"/>
      <c r="I57" s="234"/>
      <c r="J57" s="234"/>
      <c r="K57" s="206"/>
    </row>
    <row r="58" spans="1:11" ht="15">
      <c r="A58" s="234"/>
      <c r="B58" s="234"/>
      <c r="C58" s="234"/>
      <c r="D58" s="234"/>
      <c r="E58" s="234"/>
      <c r="F58" s="234"/>
      <c r="G58" s="234"/>
      <c r="H58" s="234"/>
      <c r="I58" s="234"/>
      <c r="J58" s="234"/>
      <c r="K58" s="206"/>
    </row>
  </sheetData>
  <mergeCells count="37">
    <mergeCell ref="I5:I6"/>
    <mergeCell ref="C6:D6"/>
    <mergeCell ref="F6:G6"/>
    <mergeCell ref="C3:D3"/>
    <mergeCell ref="F3:G3"/>
    <mergeCell ref="C5:D5"/>
    <mergeCell ref="F5:G5"/>
    <mergeCell ref="H5:H6"/>
    <mergeCell ref="C8:D8"/>
    <mergeCell ref="F8:G8"/>
    <mergeCell ref="H8:H9"/>
    <mergeCell ref="I8:I9"/>
    <mergeCell ref="C9:D9"/>
    <mergeCell ref="F9:G9"/>
    <mergeCell ref="I25:I26"/>
    <mergeCell ref="C10:D10"/>
    <mergeCell ref="F10:G10"/>
    <mergeCell ref="C11:D11"/>
    <mergeCell ref="F11:G11"/>
    <mergeCell ref="C12:D12"/>
    <mergeCell ref="F12:G12"/>
    <mergeCell ref="G29:G32"/>
    <mergeCell ref="I31:I32"/>
    <mergeCell ref="G41:G44"/>
    <mergeCell ref="G46:G48"/>
    <mergeCell ref="A1:J1"/>
    <mergeCell ref="A27:J27"/>
    <mergeCell ref="A33:J38"/>
    <mergeCell ref="C17:C18"/>
    <mergeCell ref="D17:D18"/>
    <mergeCell ref="G17:G20"/>
    <mergeCell ref="H17:H18"/>
    <mergeCell ref="I17:I18"/>
    <mergeCell ref="G24:G26"/>
    <mergeCell ref="C25:C26"/>
    <mergeCell ref="D25:D26"/>
    <mergeCell ref="H25:H26"/>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sheetPr>
    <tabColor rgb="FFFFC000"/>
  </sheetPr>
  <dimension ref="A1:G45"/>
  <sheetViews>
    <sheetView topLeftCell="A40" workbookViewId="0">
      <selection activeCell="A2" sqref="A2:G2"/>
    </sheetView>
  </sheetViews>
  <sheetFormatPr defaultRowHeight="12.75"/>
  <cols>
    <col min="1" max="1" width="17.28515625" customWidth="1"/>
    <col min="2" max="2" width="10.7109375" customWidth="1"/>
    <col min="3" max="3" width="35.140625" customWidth="1"/>
    <col min="6" max="6" width="21.42578125" customWidth="1"/>
    <col min="7" max="7" width="12.5703125" customWidth="1"/>
  </cols>
  <sheetData>
    <row r="1" spans="1:7" ht="99" customHeight="1">
      <c r="A1" s="537"/>
      <c r="B1" s="537"/>
      <c r="C1" s="537"/>
      <c r="D1" s="537"/>
      <c r="E1" s="537"/>
      <c r="F1" s="537"/>
      <c r="G1" s="537"/>
    </row>
    <row r="2" spans="1:7" ht="15.75">
      <c r="A2" s="398" t="s">
        <v>1311</v>
      </c>
      <c r="B2" s="399"/>
      <c r="C2" s="399"/>
      <c r="D2" s="399"/>
      <c r="E2" s="399"/>
      <c r="F2" s="399"/>
      <c r="G2" s="401"/>
    </row>
    <row r="3" spans="1:7" ht="32.25" thickBot="1">
      <c r="A3" s="235" t="s">
        <v>1107</v>
      </c>
      <c r="B3" s="294" t="s">
        <v>1312</v>
      </c>
      <c r="C3" s="253" t="s">
        <v>1113</v>
      </c>
      <c r="D3" s="236" t="s">
        <v>1111</v>
      </c>
      <c r="E3" s="236" t="s">
        <v>1114</v>
      </c>
      <c r="F3" s="236" t="s">
        <v>1238</v>
      </c>
      <c r="G3" s="237" t="s">
        <v>1116</v>
      </c>
    </row>
    <row r="4" spans="1:7" ht="16.5" thickBot="1">
      <c r="A4" s="238" t="s">
        <v>1377</v>
      </c>
      <c r="B4" s="295"/>
      <c r="C4" s="295"/>
      <c r="D4" s="295"/>
      <c r="E4" s="295"/>
      <c r="F4" s="295"/>
      <c r="G4" s="241"/>
    </row>
    <row r="5" spans="1:7" ht="23.25" customHeight="1">
      <c r="A5" s="296" t="s">
        <v>1313</v>
      </c>
      <c r="B5" s="297">
        <v>0.6</v>
      </c>
      <c r="C5" s="622" t="s">
        <v>1314</v>
      </c>
      <c r="D5" s="624">
        <v>220</v>
      </c>
      <c r="E5" s="298">
        <v>2.2999999999999998</v>
      </c>
      <c r="F5" s="298" t="s">
        <v>1315</v>
      </c>
      <c r="G5" s="248">
        <v>15000</v>
      </c>
    </row>
    <row r="6" spans="1:7" ht="23.25" customHeight="1">
      <c r="A6" s="296" t="s">
        <v>1316</v>
      </c>
      <c r="B6" s="297">
        <v>0.8</v>
      </c>
      <c r="C6" s="629"/>
      <c r="D6" s="631"/>
      <c r="E6" s="298">
        <v>2.8</v>
      </c>
      <c r="F6" s="298" t="s">
        <v>1317</v>
      </c>
      <c r="G6" s="249">
        <v>16300</v>
      </c>
    </row>
    <row r="7" spans="1:7" ht="23.25" customHeight="1">
      <c r="A7" s="296" t="s">
        <v>1318</v>
      </c>
      <c r="B7" s="297">
        <v>1</v>
      </c>
      <c r="C7" s="629"/>
      <c r="D7" s="631"/>
      <c r="E7" s="298">
        <v>3.4</v>
      </c>
      <c r="F7" s="298" t="s">
        <v>1319</v>
      </c>
      <c r="G7" s="249">
        <v>19000</v>
      </c>
    </row>
    <row r="8" spans="1:7" ht="23.25" customHeight="1" thickBot="1">
      <c r="A8" s="296" t="s">
        <v>1320</v>
      </c>
      <c r="B8" s="297">
        <v>2</v>
      </c>
      <c r="C8" s="630"/>
      <c r="D8" s="632"/>
      <c r="E8" s="298">
        <v>6.7</v>
      </c>
      <c r="F8" s="299" t="s">
        <v>1321</v>
      </c>
      <c r="G8" s="300">
        <v>35000</v>
      </c>
    </row>
    <row r="9" spans="1:7" ht="16.5" thickBot="1">
      <c r="A9" s="301" t="s">
        <v>1378</v>
      </c>
      <c r="B9" s="295"/>
      <c r="C9" s="295"/>
      <c r="D9" s="295"/>
      <c r="E9" s="295"/>
      <c r="F9" s="295"/>
      <c r="G9" s="241"/>
    </row>
    <row r="10" spans="1:7" ht="27" customHeight="1">
      <c r="A10" s="296" t="s">
        <v>1322</v>
      </c>
      <c r="B10" s="297">
        <v>1</v>
      </c>
      <c r="C10" s="640" t="s">
        <v>1379</v>
      </c>
      <c r="D10" s="636">
        <v>220</v>
      </c>
      <c r="E10" s="298">
        <v>3.4</v>
      </c>
      <c r="F10" s="298" t="s">
        <v>1319</v>
      </c>
      <c r="G10" s="248">
        <v>25200</v>
      </c>
    </row>
    <row r="11" spans="1:7" ht="27" customHeight="1" thickBot="1">
      <c r="A11" s="302" t="s">
        <v>1323</v>
      </c>
      <c r="B11" s="303">
        <v>2</v>
      </c>
      <c r="C11" s="641"/>
      <c r="D11" s="642"/>
      <c r="E11" s="299">
        <v>6.7</v>
      </c>
      <c r="F11" s="299" t="s">
        <v>1321</v>
      </c>
      <c r="G11" s="300">
        <v>44000</v>
      </c>
    </row>
    <row r="12" spans="1:7" ht="16.5" thickBot="1">
      <c r="A12" s="238" t="s">
        <v>1380</v>
      </c>
      <c r="B12" s="295"/>
      <c r="C12" s="295"/>
      <c r="D12" s="295"/>
      <c r="E12" s="295"/>
      <c r="F12" s="295"/>
      <c r="G12" s="241"/>
    </row>
    <row r="13" spans="1:7" ht="24" customHeight="1">
      <c r="A13" s="304" t="s">
        <v>1324</v>
      </c>
      <c r="B13" s="297">
        <v>0.6</v>
      </c>
      <c r="C13" s="637" t="s">
        <v>1325</v>
      </c>
      <c r="D13" s="624">
        <v>220</v>
      </c>
      <c r="E13" s="298">
        <v>2.2999999999999998</v>
      </c>
      <c r="F13" s="298" t="s">
        <v>1326</v>
      </c>
      <c r="G13" s="248">
        <v>16700</v>
      </c>
    </row>
    <row r="14" spans="1:7" ht="24" customHeight="1">
      <c r="A14" s="304" t="s">
        <v>1327</v>
      </c>
      <c r="B14" s="297">
        <v>0.8</v>
      </c>
      <c r="C14" s="638"/>
      <c r="D14" s="631"/>
      <c r="E14" s="298">
        <v>2.8</v>
      </c>
      <c r="F14" s="298" t="s">
        <v>1317</v>
      </c>
      <c r="G14" s="249">
        <v>18000</v>
      </c>
    </row>
    <row r="15" spans="1:7" ht="24" customHeight="1">
      <c r="A15" s="304" t="s">
        <v>1328</v>
      </c>
      <c r="B15" s="297">
        <v>1</v>
      </c>
      <c r="C15" s="638"/>
      <c r="D15" s="631"/>
      <c r="E15" s="298">
        <v>3.4</v>
      </c>
      <c r="F15" s="298" t="s">
        <v>1319</v>
      </c>
      <c r="G15" s="249">
        <v>21000</v>
      </c>
    </row>
    <row r="16" spans="1:7" ht="24" customHeight="1" thickBot="1">
      <c r="A16" s="304" t="s">
        <v>1329</v>
      </c>
      <c r="B16" s="297">
        <v>2</v>
      </c>
      <c r="C16" s="638"/>
      <c r="D16" s="625"/>
      <c r="E16" s="298">
        <v>6.7</v>
      </c>
      <c r="F16" s="299" t="s">
        <v>1321</v>
      </c>
      <c r="G16" s="300">
        <v>38200</v>
      </c>
    </row>
    <row r="17" spans="1:7" ht="16.5" thickBot="1">
      <c r="A17" s="238" t="s">
        <v>1381</v>
      </c>
      <c r="B17" s="295"/>
      <c r="C17" s="295"/>
      <c r="D17" s="295"/>
      <c r="E17" s="295"/>
      <c r="F17" s="295"/>
      <c r="G17" s="241"/>
    </row>
    <row r="18" spans="1:7" ht="24" customHeight="1">
      <c r="A18" s="304" t="s">
        <v>1330</v>
      </c>
      <c r="B18" s="297">
        <v>0.6</v>
      </c>
      <c r="C18" s="635" t="s">
        <v>1382</v>
      </c>
      <c r="D18" s="636">
        <v>220</v>
      </c>
      <c r="E18" s="305">
        <v>2</v>
      </c>
      <c r="F18" s="305" t="s">
        <v>1326</v>
      </c>
      <c r="G18" s="244">
        <v>17000</v>
      </c>
    </row>
    <row r="19" spans="1:7" ht="24" customHeight="1">
      <c r="A19" s="304" t="s">
        <v>1331</v>
      </c>
      <c r="B19" s="297">
        <v>0.8</v>
      </c>
      <c r="C19" s="635"/>
      <c r="D19" s="636"/>
      <c r="E19" s="305">
        <v>2.6</v>
      </c>
      <c r="F19" s="305" t="s">
        <v>1332</v>
      </c>
      <c r="G19" s="306">
        <v>19000</v>
      </c>
    </row>
    <row r="20" spans="1:7" ht="24" customHeight="1">
      <c r="A20" s="304" t="s">
        <v>1333</v>
      </c>
      <c r="B20" s="297">
        <v>1</v>
      </c>
      <c r="C20" s="635"/>
      <c r="D20" s="636"/>
      <c r="E20" s="305">
        <v>3.2</v>
      </c>
      <c r="F20" s="305" t="s">
        <v>1334</v>
      </c>
      <c r="G20" s="306">
        <v>23000</v>
      </c>
    </row>
    <row r="21" spans="1:7" ht="24" customHeight="1">
      <c r="A21" s="304" t="s">
        <v>1335</v>
      </c>
      <c r="B21" s="297">
        <v>2</v>
      </c>
      <c r="C21" s="635"/>
      <c r="D21" s="636"/>
      <c r="E21" s="305">
        <v>6.5</v>
      </c>
      <c r="F21" s="305" t="s">
        <v>1336</v>
      </c>
      <c r="G21" s="306">
        <v>41500</v>
      </c>
    </row>
    <row r="22" spans="1:7" ht="24" customHeight="1" thickBot="1">
      <c r="A22" s="304" t="s">
        <v>1337</v>
      </c>
      <c r="B22" s="297">
        <v>3</v>
      </c>
      <c r="C22" s="307" t="s">
        <v>1338</v>
      </c>
      <c r="D22" s="299">
        <v>380</v>
      </c>
      <c r="E22" s="308">
        <v>10.199999999999999</v>
      </c>
      <c r="F22" s="308" t="s">
        <v>1339</v>
      </c>
      <c r="G22" s="245">
        <v>50500</v>
      </c>
    </row>
    <row r="23" spans="1:7" ht="16.5" thickBot="1">
      <c r="A23" s="238" t="s">
        <v>1383</v>
      </c>
      <c r="B23" s="295"/>
      <c r="C23" s="295"/>
      <c r="D23" s="295"/>
      <c r="E23" s="295"/>
      <c r="F23" s="295"/>
      <c r="G23" s="241"/>
    </row>
    <row r="24" spans="1:7" ht="15.75">
      <c r="A24" s="304" t="s">
        <v>1340</v>
      </c>
      <c r="B24" s="297">
        <v>0.6</v>
      </c>
      <c r="C24" s="637" t="s">
        <v>1384</v>
      </c>
      <c r="D24" s="624">
        <v>220</v>
      </c>
      <c r="E24" s="305">
        <v>2</v>
      </c>
      <c r="F24" s="298" t="s">
        <v>1326</v>
      </c>
      <c r="G24" s="244">
        <v>17000</v>
      </c>
    </row>
    <row r="25" spans="1:7" ht="15.75">
      <c r="A25" s="304" t="s">
        <v>1341</v>
      </c>
      <c r="B25" s="297">
        <v>0.8</v>
      </c>
      <c r="C25" s="638"/>
      <c r="D25" s="631"/>
      <c r="E25" s="305">
        <v>2.6</v>
      </c>
      <c r="F25" s="298" t="s">
        <v>1332</v>
      </c>
      <c r="G25" s="306">
        <v>19000</v>
      </c>
    </row>
    <row r="26" spans="1:7" ht="15.75">
      <c r="A26" s="309" t="s">
        <v>1342</v>
      </c>
      <c r="B26" s="303">
        <v>1</v>
      </c>
      <c r="C26" s="639"/>
      <c r="D26" s="632"/>
      <c r="E26" s="308">
        <v>3.2</v>
      </c>
      <c r="F26" s="299" t="s">
        <v>1334</v>
      </c>
      <c r="G26" s="310">
        <v>22500</v>
      </c>
    </row>
    <row r="27" spans="1:7" ht="128.25" customHeight="1">
      <c r="A27" s="311"/>
      <c r="B27" s="312"/>
      <c r="C27" s="312"/>
      <c r="D27" s="312"/>
      <c r="E27" s="312"/>
      <c r="F27" s="312"/>
      <c r="G27" s="313"/>
    </row>
    <row r="28" spans="1:7" ht="32.25" thickBot="1">
      <c r="A28" s="235" t="s">
        <v>1107</v>
      </c>
      <c r="B28" s="294" t="s">
        <v>1312</v>
      </c>
      <c r="C28" s="253" t="s">
        <v>1113</v>
      </c>
      <c r="D28" s="236" t="s">
        <v>1111</v>
      </c>
      <c r="E28" s="236" t="s">
        <v>1114</v>
      </c>
      <c r="F28" s="236" t="s">
        <v>1238</v>
      </c>
      <c r="G28" s="237" t="s">
        <v>1343</v>
      </c>
    </row>
    <row r="29" spans="1:7" ht="16.5" thickBot="1">
      <c r="A29" s="238" t="s">
        <v>1385</v>
      </c>
      <c r="B29" s="295"/>
      <c r="C29" s="295"/>
      <c r="D29" s="295"/>
      <c r="E29" s="295"/>
      <c r="F29" s="295"/>
      <c r="G29" s="241"/>
    </row>
    <row r="30" spans="1:7" ht="15.75">
      <c r="A30" s="304" t="s">
        <v>1344</v>
      </c>
      <c r="B30" s="297">
        <v>1</v>
      </c>
      <c r="C30" s="622" t="s">
        <v>1345</v>
      </c>
      <c r="D30" s="624">
        <v>220</v>
      </c>
      <c r="E30" s="298">
        <v>2.1</v>
      </c>
      <c r="F30" s="298" t="s">
        <v>1346</v>
      </c>
      <c r="G30" s="248">
        <v>17300</v>
      </c>
    </row>
    <row r="31" spans="1:7" ht="15.75">
      <c r="A31" s="304" t="s">
        <v>1347</v>
      </c>
      <c r="B31" s="297">
        <v>1.5</v>
      </c>
      <c r="C31" s="629"/>
      <c r="D31" s="631"/>
      <c r="E31" s="298">
        <v>3.1</v>
      </c>
      <c r="F31" s="298" t="s">
        <v>1348</v>
      </c>
      <c r="G31" s="249">
        <v>22200</v>
      </c>
    </row>
    <row r="32" spans="1:7" ht="15.75">
      <c r="A32" s="304" t="s">
        <v>1349</v>
      </c>
      <c r="B32" s="297">
        <v>2</v>
      </c>
      <c r="C32" s="623"/>
      <c r="D32" s="625"/>
      <c r="E32" s="298">
        <v>4</v>
      </c>
      <c r="F32" s="298" t="s">
        <v>1350</v>
      </c>
      <c r="G32" s="249">
        <v>27000</v>
      </c>
    </row>
    <row r="33" spans="1:7" ht="15.75">
      <c r="A33" s="304" t="s">
        <v>1351</v>
      </c>
      <c r="B33" s="297">
        <v>3</v>
      </c>
      <c r="C33" s="622" t="s">
        <v>1352</v>
      </c>
      <c r="D33" s="624">
        <v>380</v>
      </c>
      <c r="E33" s="298">
        <v>4.5999999999999996</v>
      </c>
      <c r="F33" s="298" t="s">
        <v>1353</v>
      </c>
      <c r="G33" s="249">
        <v>38000</v>
      </c>
    </row>
    <row r="34" spans="1:7" ht="15.75">
      <c r="A34" s="304" t="s">
        <v>1354</v>
      </c>
      <c r="B34" s="297">
        <v>4.5</v>
      </c>
      <c r="C34" s="629"/>
      <c r="D34" s="631"/>
      <c r="E34" s="298">
        <v>6.7</v>
      </c>
      <c r="F34" s="298" t="s">
        <v>1355</v>
      </c>
      <c r="G34" s="249">
        <v>51000</v>
      </c>
    </row>
    <row r="35" spans="1:7" ht="16.5" thickBot="1">
      <c r="A35" s="309" t="s">
        <v>1356</v>
      </c>
      <c r="B35" s="303">
        <v>6</v>
      </c>
      <c r="C35" s="630"/>
      <c r="D35" s="632"/>
      <c r="E35" s="299">
        <v>8.8000000000000007</v>
      </c>
      <c r="F35" s="299" t="s">
        <v>1357</v>
      </c>
      <c r="G35" s="300">
        <v>62600</v>
      </c>
    </row>
    <row r="36" spans="1:7" ht="16.5" thickBot="1">
      <c r="A36" s="238" t="s">
        <v>1386</v>
      </c>
      <c r="B36" s="295"/>
      <c r="C36" s="295"/>
      <c r="D36" s="295"/>
      <c r="E36" s="295"/>
      <c r="F36" s="295"/>
      <c r="G36" s="241"/>
    </row>
    <row r="37" spans="1:7" ht="15.75">
      <c r="A37" s="304" t="s">
        <v>1358</v>
      </c>
      <c r="B37" s="297">
        <v>0.3</v>
      </c>
      <c r="C37" s="622" t="s">
        <v>1359</v>
      </c>
      <c r="D37" s="624">
        <v>220</v>
      </c>
      <c r="E37" s="633">
        <v>5.0999999999999996</v>
      </c>
      <c r="F37" s="624" t="s">
        <v>1360</v>
      </c>
      <c r="G37" s="248">
        <v>17000</v>
      </c>
    </row>
    <row r="38" spans="1:7" ht="16.5" thickBot="1">
      <c r="A38" s="309" t="s">
        <v>1361</v>
      </c>
      <c r="B38" s="303">
        <v>0.6</v>
      </c>
      <c r="C38" s="630"/>
      <c r="D38" s="632"/>
      <c r="E38" s="634"/>
      <c r="F38" s="632"/>
      <c r="G38" s="300">
        <v>19000</v>
      </c>
    </row>
    <row r="39" spans="1:7" ht="16.5" thickBot="1">
      <c r="A39" s="238" t="s">
        <v>1387</v>
      </c>
      <c r="B39" s="295"/>
      <c r="C39" s="295"/>
      <c r="D39" s="295"/>
      <c r="E39" s="295"/>
      <c r="F39" s="295"/>
      <c r="G39" s="241"/>
    </row>
    <row r="40" spans="1:7" ht="48" thickBot="1">
      <c r="A40" s="314" t="s">
        <v>1362</v>
      </c>
      <c r="B40" s="303" t="s">
        <v>1388</v>
      </c>
      <c r="C40" s="315" t="s">
        <v>1363</v>
      </c>
      <c r="D40" s="316">
        <v>220</v>
      </c>
      <c r="E40" s="298">
        <v>1.7</v>
      </c>
      <c r="F40" s="298" t="s">
        <v>1364</v>
      </c>
      <c r="G40" s="317">
        <v>11000</v>
      </c>
    </row>
    <row r="41" spans="1:7" ht="16.5" thickBot="1">
      <c r="A41" s="238" t="s">
        <v>1389</v>
      </c>
      <c r="B41" s="295"/>
      <c r="C41" s="295"/>
      <c r="D41" s="295"/>
      <c r="E41" s="295"/>
      <c r="F41" s="295"/>
      <c r="G41" s="241"/>
    </row>
    <row r="42" spans="1:7" ht="24.75" customHeight="1">
      <c r="A42" s="304" t="s">
        <v>1365</v>
      </c>
      <c r="B42" s="297">
        <v>2</v>
      </c>
      <c r="C42" s="622" t="s">
        <v>1366</v>
      </c>
      <c r="D42" s="624">
        <v>220</v>
      </c>
      <c r="E42" s="298">
        <v>3.5</v>
      </c>
      <c r="F42" s="298" t="s">
        <v>1367</v>
      </c>
      <c r="G42" s="248">
        <v>21000</v>
      </c>
    </row>
    <row r="43" spans="1:7" ht="24.75" customHeight="1">
      <c r="A43" s="304" t="s">
        <v>1368</v>
      </c>
      <c r="B43" s="297">
        <v>3</v>
      </c>
      <c r="C43" s="623"/>
      <c r="D43" s="625"/>
      <c r="E43" s="298">
        <v>4.0999999999999996</v>
      </c>
      <c r="F43" s="298" t="s">
        <v>1369</v>
      </c>
      <c r="G43" s="249">
        <v>28000</v>
      </c>
    </row>
    <row r="44" spans="1:7" ht="24.75" customHeight="1">
      <c r="A44" s="309" t="s">
        <v>1370</v>
      </c>
      <c r="B44" s="626" t="s">
        <v>1371</v>
      </c>
      <c r="C44" s="627"/>
      <c r="D44" s="628"/>
      <c r="E44" s="299">
        <v>2.7</v>
      </c>
      <c r="F44" s="299" t="s">
        <v>1372</v>
      </c>
      <c r="G44" s="318">
        <v>11000</v>
      </c>
    </row>
    <row r="45" spans="1:7" ht="141.75">
      <c r="A45" s="309" t="s">
        <v>1373</v>
      </c>
      <c r="B45" s="319" t="s">
        <v>1374</v>
      </c>
      <c r="C45" s="320" t="s">
        <v>1375</v>
      </c>
      <c r="D45" s="321"/>
      <c r="E45" s="299">
        <v>1.4999999999999999E-2</v>
      </c>
      <c r="F45" s="299" t="s">
        <v>1376</v>
      </c>
      <c r="G45" s="318">
        <v>5000</v>
      </c>
    </row>
  </sheetData>
  <mergeCells count="22">
    <mergeCell ref="C5:C8"/>
    <mergeCell ref="D5:D8"/>
    <mergeCell ref="C10:C11"/>
    <mergeCell ref="D10:D11"/>
    <mergeCell ref="C13:C16"/>
    <mergeCell ref="D13:D16"/>
    <mergeCell ref="C42:C43"/>
    <mergeCell ref="D42:D43"/>
    <mergeCell ref="B44:D44"/>
    <mergeCell ref="A1:G1"/>
    <mergeCell ref="C33:C35"/>
    <mergeCell ref="D33:D35"/>
    <mergeCell ref="C37:C38"/>
    <mergeCell ref="D37:D38"/>
    <mergeCell ref="E37:E38"/>
    <mergeCell ref="F37:F38"/>
    <mergeCell ref="C18:C21"/>
    <mergeCell ref="D18:D21"/>
    <mergeCell ref="C24:C26"/>
    <mergeCell ref="D24:D26"/>
    <mergeCell ref="C30:C32"/>
    <mergeCell ref="D30:D32"/>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sheetPr>
    <tabColor rgb="FFFFC000"/>
  </sheetPr>
  <dimension ref="A1:I24"/>
  <sheetViews>
    <sheetView tabSelected="1" workbookViewId="0">
      <selection activeCell="A2" sqref="A2:I2"/>
    </sheetView>
  </sheetViews>
  <sheetFormatPr defaultRowHeight="12.75"/>
  <cols>
    <col min="1" max="1" width="17.28515625" customWidth="1"/>
    <col min="2" max="2" width="13.28515625" customWidth="1"/>
    <col min="3" max="3" width="11.28515625" customWidth="1"/>
    <col min="4" max="4" width="12" customWidth="1"/>
    <col min="6" max="6" width="14" customWidth="1"/>
    <col min="8" max="8" width="16.42578125" customWidth="1"/>
    <col min="9" max="9" width="13.5703125" customWidth="1"/>
  </cols>
  <sheetData>
    <row r="1" spans="1:9" ht="100.5" customHeight="1">
      <c r="A1" s="537"/>
      <c r="B1" s="537"/>
      <c r="C1" s="537"/>
      <c r="D1" s="537"/>
      <c r="E1" s="537"/>
      <c r="F1" s="537"/>
      <c r="G1" s="537"/>
      <c r="H1" s="537"/>
      <c r="I1" s="537"/>
    </row>
    <row r="2" spans="1:9" ht="15.75">
      <c r="A2" s="402" t="s">
        <v>1390</v>
      </c>
      <c r="B2" s="403"/>
      <c r="C2" s="403"/>
      <c r="D2" s="403"/>
      <c r="E2" s="403"/>
      <c r="F2" s="403"/>
      <c r="G2" s="403"/>
      <c r="H2" s="403"/>
      <c r="I2" s="404"/>
    </row>
    <row r="3" spans="1:9" ht="48" thickBot="1">
      <c r="A3" s="235" t="s">
        <v>1107</v>
      </c>
      <c r="B3" s="236" t="s">
        <v>1108</v>
      </c>
      <c r="C3" s="236" t="s">
        <v>1391</v>
      </c>
      <c r="D3" s="236" t="s">
        <v>1392</v>
      </c>
      <c r="E3" s="661" t="s">
        <v>1113</v>
      </c>
      <c r="F3" s="661"/>
      <c r="G3" s="236" t="s">
        <v>1237</v>
      </c>
      <c r="H3" s="236" t="s">
        <v>1238</v>
      </c>
      <c r="I3" s="284" t="s">
        <v>1393</v>
      </c>
    </row>
    <row r="4" spans="1:9" ht="16.5" thickBot="1">
      <c r="A4" s="238" t="s">
        <v>1434</v>
      </c>
      <c r="B4" s="246"/>
      <c r="C4" s="247"/>
      <c r="D4" s="246"/>
      <c r="E4" s="247"/>
      <c r="F4" s="247"/>
      <c r="G4" s="246"/>
      <c r="H4" s="246"/>
      <c r="I4" s="241"/>
    </row>
    <row r="5" spans="1:9" ht="36" customHeight="1">
      <c r="A5" s="304" t="s">
        <v>1394</v>
      </c>
      <c r="B5" s="322">
        <v>3</v>
      </c>
      <c r="C5" s="263">
        <v>30</v>
      </c>
      <c r="D5" s="662" t="s">
        <v>1395</v>
      </c>
      <c r="E5" s="660" t="s">
        <v>1396</v>
      </c>
      <c r="F5" s="660"/>
      <c r="G5" s="263">
        <v>1.55</v>
      </c>
      <c r="H5" s="243" t="s">
        <v>1397</v>
      </c>
      <c r="I5" s="323">
        <v>16000</v>
      </c>
    </row>
    <row r="6" spans="1:9" ht="36" customHeight="1">
      <c r="A6" s="309" t="s">
        <v>1398</v>
      </c>
      <c r="B6" s="324" t="s">
        <v>1435</v>
      </c>
      <c r="C6" s="267" t="s">
        <v>1399</v>
      </c>
      <c r="D6" s="663"/>
      <c r="E6" s="660" t="s">
        <v>1400</v>
      </c>
      <c r="F6" s="660"/>
      <c r="G6" s="267">
        <v>2.2999999999999998</v>
      </c>
      <c r="H6" s="325" t="s">
        <v>1401</v>
      </c>
      <c r="I6" s="326">
        <v>23000</v>
      </c>
    </row>
    <row r="7" spans="1:9" ht="80.25" customHeight="1">
      <c r="A7" s="644"/>
      <c r="B7" s="644"/>
      <c r="C7" s="644"/>
      <c r="D7" s="644"/>
      <c r="E7" s="644"/>
      <c r="F7" s="644"/>
      <c r="G7" s="644"/>
      <c r="H7" s="644"/>
      <c r="I7" s="644"/>
    </row>
    <row r="8" spans="1:9" ht="48" thickBot="1">
      <c r="A8" s="235" t="s">
        <v>1107</v>
      </c>
      <c r="B8" s="236" t="s">
        <v>1108</v>
      </c>
      <c r="C8" s="236" t="s">
        <v>1391</v>
      </c>
      <c r="D8" s="236" t="s">
        <v>1392</v>
      </c>
      <c r="E8" s="661" t="s">
        <v>1113</v>
      </c>
      <c r="F8" s="661"/>
      <c r="G8" s="236" t="s">
        <v>1237</v>
      </c>
      <c r="H8" s="236" t="s">
        <v>1238</v>
      </c>
      <c r="I8" s="237" t="s">
        <v>1402</v>
      </c>
    </row>
    <row r="9" spans="1:9" ht="16.5" thickBot="1">
      <c r="A9" s="238" t="s">
        <v>1436</v>
      </c>
      <c r="B9" s="246"/>
      <c r="C9" s="247"/>
      <c r="D9" s="246"/>
      <c r="E9" s="246"/>
      <c r="F9" s="246"/>
      <c r="G9" s="246"/>
      <c r="H9" s="246"/>
      <c r="I9" s="241"/>
    </row>
    <row r="10" spans="1:9" ht="31.5">
      <c r="A10" s="304" t="s">
        <v>1403</v>
      </c>
      <c r="B10" s="328" t="s">
        <v>1437</v>
      </c>
      <c r="C10" s="263" t="s">
        <v>1399</v>
      </c>
      <c r="D10" s="329" t="s">
        <v>1404</v>
      </c>
      <c r="E10" s="660" t="s">
        <v>1405</v>
      </c>
      <c r="F10" s="660"/>
      <c r="G10" s="263">
        <v>8.4</v>
      </c>
      <c r="H10" s="602" t="s">
        <v>1406</v>
      </c>
      <c r="I10" s="248">
        <v>49000</v>
      </c>
    </row>
    <row r="11" spans="1:9" ht="15.75">
      <c r="A11" s="330" t="s">
        <v>1407</v>
      </c>
      <c r="B11" s="652" t="s">
        <v>1408</v>
      </c>
      <c r="C11" s="653"/>
      <c r="D11" s="653"/>
      <c r="E11" s="653"/>
      <c r="F11" s="654"/>
      <c r="G11" s="263">
        <v>9</v>
      </c>
      <c r="H11" s="651"/>
      <c r="I11" s="306">
        <v>65500</v>
      </c>
    </row>
    <row r="12" spans="1:9" ht="16.5" thickBot="1">
      <c r="A12" s="314" t="s">
        <v>1409</v>
      </c>
      <c r="B12" s="655" t="s">
        <v>1410</v>
      </c>
      <c r="C12" s="656"/>
      <c r="D12" s="656"/>
      <c r="E12" s="656"/>
      <c r="F12" s="657"/>
      <c r="G12" s="267">
        <v>9.1</v>
      </c>
      <c r="H12" s="603"/>
      <c r="I12" s="245">
        <v>72000</v>
      </c>
    </row>
    <row r="13" spans="1:9" ht="16.5" thickBot="1">
      <c r="A13" s="331" t="s">
        <v>1438</v>
      </c>
      <c r="B13" s="295"/>
      <c r="C13" s="295"/>
      <c r="D13" s="295"/>
      <c r="E13" s="295"/>
      <c r="F13" s="295"/>
      <c r="G13" s="295"/>
      <c r="H13" s="295"/>
      <c r="I13" s="241"/>
    </row>
    <row r="14" spans="1:9" ht="31.5">
      <c r="A14" s="332" t="s">
        <v>1411</v>
      </c>
      <c r="B14" s="658" t="s">
        <v>1412</v>
      </c>
      <c r="C14" s="659" t="s">
        <v>1413</v>
      </c>
      <c r="D14" s="339" t="s">
        <v>1414</v>
      </c>
      <c r="E14" s="660" t="s">
        <v>1415</v>
      </c>
      <c r="F14" s="660"/>
      <c r="G14" s="611">
        <v>39</v>
      </c>
      <c r="H14" s="659" t="s">
        <v>1416</v>
      </c>
      <c r="I14" s="244">
        <v>236000</v>
      </c>
    </row>
    <row r="15" spans="1:9" ht="31.5">
      <c r="A15" s="332" t="s">
        <v>1417</v>
      </c>
      <c r="B15" s="658"/>
      <c r="C15" s="659"/>
      <c r="D15" s="339" t="s">
        <v>1418</v>
      </c>
      <c r="E15" s="660" t="s">
        <v>1419</v>
      </c>
      <c r="F15" s="660"/>
      <c r="G15" s="611"/>
      <c r="H15" s="611"/>
      <c r="I15" s="306">
        <v>328000</v>
      </c>
    </row>
    <row r="16" spans="1:9" ht="48.75" customHeight="1">
      <c r="A16" s="333" t="s">
        <v>1441</v>
      </c>
      <c r="B16" s="645" t="s">
        <v>1420</v>
      </c>
      <c r="C16" s="646"/>
      <c r="D16" s="646"/>
      <c r="E16" s="646"/>
      <c r="F16" s="646"/>
      <c r="G16" s="263">
        <v>4.4000000000000004</v>
      </c>
      <c r="H16" s="263" t="s">
        <v>1421</v>
      </c>
      <c r="I16" s="306">
        <v>23500</v>
      </c>
    </row>
    <row r="17" spans="1:9" ht="40.5" customHeight="1">
      <c r="A17" s="333" t="s">
        <v>1440</v>
      </c>
      <c r="B17" s="645" t="s">
        <v>1422</v>
      </c>
      <c r="C17" s="646"/>
      <c r="D17" s="646"/>
      <c r="E17" s="646"/>
      <c r="F17" s="646"/>
      <c r="G17" s="263">
        <v>4.3</v>
      </c>
      <c r="H17" s="263" t="s">
        <v>1421</v>
      </c>
      <c r="I17" s="306">
        <v>30000</v>
      </c>
    </row>
    <row r="18" spans="1:9" ht="40.5" customHeight="1">
      <c r="A18" s="332" t="s">
        <v>1423</v>
      </c>
      <c r="B18" s="647" t="s">
        <v>1424</v>
      </c>
      <c r="C18" s="648"/>
      <c r="D18" s="648"/>
      <c r="E18" s="648"/>
      <c r="F18" s="649"/>
      <c r="G18" s="263">
        <v>0.5</v>
      </c>
      <c r="H18" s="334" t="s">
        <v>1425</v>
      </c>
      <c r="I18" s="306">
        <v>19600</v>
      </c>
    </row>
    <row r="19" spans="1:9" ht="51.75" customHeight="1">
      <c r="A19" s="333" t="s">
        <v>1426</v>
      </c>
      <c r="B19" s="645" t="s">
        <v>1427</v>
      </c>
      <c r="C19" s="645"/>
      <c r="D19" s="645"/>
      <c r="E19" s="645"/>
      <c r="F19" s="645"/>
      <c r="G19" s="263">
        <v>0.4</v>
      </c>
      <c r="H19" s="263" t="s">
        <v>1428</v>
      </c>
      <c r="I19" s="306" t="e">
        <f>#REF!+#REF!*$I$13</f>
        <v>#REF!</v>
      </c>
    </row>
    <row r="20" spans="1:9" ht="40.5" customHeight="1">
      <c r="A20" s="333" t="s">
        <v>1429</v>
      </c>
      <c r="B20" s="645" t="s">
        <v>1430</v>
      </c>
      <c r="C20" s="645"/>
      <c r="D20" s="645"/>
      <c r="E20" s="645"/>
      <c r="F20" s="645"/>
      <c r="G20" s="263">
        <v>0.4</v>
      </c>
      <c r="H20" s="263" t="s">
        <v>1428</v>
      </c>
      <c r="I20" s="306">
        <v>17000</v>
      </c>
    </row>
    <row r="21" spans="1:9" ht="40.5" customHeight="1">
      <c r="A21" s="335" t="s">
        <v>1431</v>
      </c>
      <c r="B21" s="650" t="s">
        <v>1433</v>
      </c>
      <c r="C21" s="650"/>
      <c r="D21" s="650"/>
      <c r="E21" s="650"/>
      <c r="F21" s="650"/>
      <c r="G21" s="267">
        <v>2.4</v>
      </c>
      <c r="H21" s="267" t="s">
        <v>1432</v>
      </c>
      <c r="I21" s="310">
        <v>33000</v>
      </c>
    </row>
    <row r="22" spans="1:9" ht="18.75">
      <c r="A22" s="336" t="s">
        <v>1439</v>
      </c>
      <c r="B22" s="337"/>
      <c r="C22" s="337"/>
      <c r="D22" s="337"/>
      <c r="E22" s="337"/>
      <c r="F22" s="337"/>
      <c r="G22" s="337"/>
      <c r="H22" s="338"/>
      <c r="I22" s="338"/>
    </row>
    <row r="23" spans="1:9" ht="15.75">
      <c r="A23" s="643"/>
      <c r="B23" s="643"/>
      <c r="C23" s="643"/>
      <c r="D23" s="643"/>
      <c r="E23" s="643"/>
      <c r="F23" s="643"/>
      <c r="G23" s="643"/>
      <c r="H23" s="643"/>
      <c r="I23" s="643"/>
    </row>
    <row r="24" spans="1:9" ht="15.75">
      <c r="A24" s="327"/>
      <c r="B24" s="327"/>
      <c r="C24" s="327"/>
      <c r="D24" s="327"/>
      <c r="E24" s="327"/>
      <c r="F24" s="327"/>
      <c r="G24" s="327"/>
      <c r="H24" s="327"/>
      <c r="I24" s="327"/>
    </row>
  </sheetData>
  <mergeCells count="24">
    <mergeCell ref="H14:H15"/>
    <mergeCell ref="E15:F15"/>
    <mergeCell ref="E3:F3"/>
    <mergeCell ref="D5:D6"/>
    <mergeCell ref="E5:F5"/>
    <mergeCell ref="E6:F6"/>
    <mergeCell ref="E8:F8"/>
    <mergeCell ref="E10:F10"/>
    <mergeCell ref="A23:I23"/>
    <mergeCell ref="A7:I7"/>
    <mergeCell ref="A1:I1"/>
    <mergeCell ref="B16:F16"/>
    <mergeCell ref="B17:F17"/>
    <mergeCell ref="B18:F18"/>
    <mergeCell ref="B19:F19"/>
    <mergeCell ref="B20:F20"/>
    <mergeCell ref="B21:F21"/>
    <mergeCell ref="H10:H12"/>
    <mergeCell ref="B11:F11"/>
    <mergeCell ref="B12:F12"/>
    <mergeCell ref="B14:B15"/>
    <mergeCell ref="C14:C15"/>
    <mergeCell ref="E14:F14"/>
    <mergeCell ref="G14:G15"/>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sheetPr>
    <tabColor rgb="FF92D050"/>
  </sheetPr>
  <dimension ref="A1:J25"/>
  <sheetViews>
    <sheetView workbookViewId="0">
      <selection activeCell="K12" sqref="K12"/>
    </sheetView>
  </sheetViews>
  <sheetFormatPr defaultRowHeight="12.75"/>
  <cols>
    <col min="1" max="1" width="27.7109375" customWidth="1"/>
    <col min="2" max="2" width="15.85546875" customWidth="1"/>
    <col min="3" max="3" width="12.42578125" customWidth="1"/>
    <col min="5" max="5" width="14" customWidth="1"/>
    <col min="8" max="8" width="16.140625" customWidth="1"/>
    <col min="9" max="9" width="9.140625" style="366"/>
  </cols>
  <sheetData>
    <row r="1" spans="1:10" ht="90.75" customHeight="1">
      <c r="A1" s="537"/>
      <c r="B1" s="537"/>
      <c r="C1" s="537"/>
      <c r="D1" s="537"/>
      <c r="E1" s="537"/>
      <c r="F1" s="537"/>
      <c r="G1" s="537"/>
      <c r="H1" s="537"/>
      <c r="I1" s="537"/>
    </row>
    <row r="2" spans="1:10" ht="15.75">
      <c r="A2" s="208" t="s">
        <v>1442</v>
      </c>
      <c r="B2" s="209"/>
      <c r="C2" s="209"/>
      <c r="D2" s="209"/>
      <c r="E2" s="209"/>
      <c r="F2" s="209"/>
      <c r="G2" s="209"/>
      <c r="H2" s="209"/>
      <c r="I2" s="209"/>
      <c r="J2" s="327"/>
    </row>
    <row r="3" spans="1:10" ht="47.25">
      <c r="A3" s="374" t="s">
        <v>1107</v>
      </c>
      <c r="B3" s="375" t="s">
        <v>1108</v>
      </c>
      <c r="C3" s="375" t="s">
        <v>1109</v>
      </c>
      <c r="D3" s="375" t="s">
        <v>1443</v>
      </c>
      <c r="E3" s="376" t="s">
        <v>1444</v>
      </c>
      <c r="F3" s="375" t="s">
        <v>1111</v>
      </c>
      <c r="G3" s="375" t="s">
        <v>1114</v>
      </c>
      <c r="H3" s="375" t="s">
        <v>1238</v>
      </c>
      <c r="I3" s="359" t="s">
        <v>1393</v>
      </c>
      <c r="J3" s="327"/>
    </row>
    <row r="4" spans="1:10" ht="15.75">
      <c r="A4" s="238" t="s">
        <v>1474</v>
      </c>
      <c r="B4" s="246"/>
      <c r="C4" s="246"/>
      <c r="D4" s="340"/>
      <c r="E4" s="340"/>
      <c r="F4" s="246"/>
      <c r="G4" s="246"/>
      <c r="H4" s="246"/>
      <c r="I4" s="246"/>
      <c r="J4" s="327"/>
    </row>
    <row r="5" spans="1:10" ht="15.75">
      <c r="A5" s="330" t="s">
        <v>1445</v>
      </c>
      <c r="B5" s="341" t="s">
        <v>1475</v>
      </c>
      <c r="C5" s="298">
        <v>300</v>
      </c>
      <c r="D5" s="672" t="s">
        <v>1446</v>
      </c>
      <c r="E5" s="342" t="s">
        <v>1447</v>
      </c>
      <c r="F5" s="636">
        <v>220</v>
      </c>
      <c r="G5" s="305">
        <v>3.9</v>
      </c>
      <c r="H5" s="305" t="s">
        <v>1476</v>
      </c>
      <c r="I5" s="360">
        <v>29000</v>
      </c>
      <c r="J5" s="327"/>
    </row>
    <row r="6" spans="1:10" ht="31.5">
      <c r="A6" s="330" t="s">
        <v>1448</v>
      </c>
      <c r="B6" s="341" t="s">
        <v>1218</v>
      </c>
      <c r="C6" s="298">
        <v>400</v>
      </c>
      <c r="D6" s="673"/>
      <c r="E6" s="343" t="s">
        <v>1477</v>
      </c>
      <c r="F6" s="636"/>
      <c r="G6" s="344">
        <v>6</v>
      </c>
      <c r="H6" s="305" t="s">
        <v>1478</v>
      </c>
      <c r="I6" s="361">
        <v>37000</v>
      </c>
      <c r="J6" s="327"/>
    </row>
    <row r="7" spans="1:10" ht="15.75">
      <c r="A7" s="238" t="s">
        <v>1479</v>
      </c>
      <c r="B7" s="246"/>
      <c r="C7" s="246"/>
      <c r="D7" s="340"/>
      <c r="E7" s="340"/>
      <c r="F7" s="246"/>
      <c r="G7" s="246"/>
      <c r="H7" s="246"/>
      <c r="I7" s="246"/>
      <c r="J7" s="327"/>
    </row>
    <row r="8" spans="1:10" ht="15.75">
      <c r="A8" s="345" t="s">
        <v>1449</v>
      </c>
      <c r="B8" s="346" t="s">
        <v>1218</v>
      </c>
      <c r="C8" s="305">
        <v>350</v>
      </c>
      <c r="D8" s="674" t="s">
        <v>1446</v>
      </c>
      <c r="E8" s="668" t="s">
        <v>1447</v>
      </c>
      <c r="F8" s="633">
        <v>220</v>
      </c>
      <c r="G8" s="298">
        <v>4.9000000000000004</v>
      </c>
      <c r="H8" s="298" t="s">
        <v>1480</v>
      </c>
      <c r="I8" s="360">
        <v>33000</v>
      </c>
      <c r="J8" s="327"/>
    </row>
    <row r="9" spans="1:10" ht="15.75">
      <c r="A9" s="345" t="s">
        <v>1450</v>
      </c>
      <c r="B9" s="346" t="s">
        <v>1481</v>
      </c>
      <c r="C9" s="305">
        <v>450</v>
      </c>
      <c r="D9" s="674"/>
      <c r="E9" s="668"/>
      <c r="F9" s="676"/>
      <c r="G9" s="298">
        <v>7.2</v>
      </c>
      <c r="H9" s="298" t="s">
        <v>1482</v>
      </c>
      <c r="I9" s="362">
        <v>47000</v>
      </c>
      <c r="J9" s="327"/>
    </row>
    <row r="10" spans="1:10" ht="15.75">
      <c r="A10" s="345" t="s">
        <v>1451</v>
      </c>
      <c r="B10" s="346" t="s">
        <v>1483</v>
      </c>
      <c r="C10" s="305">
        <v>700</v>
      </c>
      <c r="D10" s="674"/>
      <c r="E10" s="668" t="s">
        <v>1452</v>
      </c>
      <c r="F10" s="667"/>
      <c r="G10" s="298">
        <v>9.1</v>
      </c>
      <c r="H10" s="298" t="s">
        <v>1484</v>
      </c>
      <c r="I10" s="362">
        <v>74000</v>
      </c>
      <c r="J10" s="327"/>
    </row>
    <row r="11" spans="1:10" ht="15.75">
      <c r="A11" s="347" t="s">
        <v>1453</v>
      </c>
      <c r="B11" s="348" t="s">
        <v>1485</v>
      </c>
      <c r="C11" s="308">
        <v>1050</v>
      </c>
      <c r="D11" s="675"/>
      <c r="E11" s="669"/>
      <c r="F11" s="308">
        <v>380</v>
      </c>
      <c r="G11" s="299">
        <v>13.3</v>
      </c>
      <c r="H11" s="299" t="s">
        <v>1486</v>
      </c>
      <c r="I11" s="361">
        <v>97000</v>
      </c>
      <c r="J11" s="327"/>
    </row>
    <row r="12" spans="1:10" ht="15.75">
      <c r="A12" s="238" t="s">
        <v>1487</v>
      </c>
      <c r="B12" s="246"/>
      <c r="C12" s="246"/>
      <c r="D12" s="340"/>
      <c r="E12" s="340"/>
      <c r="F12" s="246"/>
      <c r="G12" s="246"/>
      <c r="H12" s="246"/>
      <c r="I12" s="246"/>
      <c r="J12" s="327"/>
    </row>
    <row r="13" spans="1:10" ht="15.75">
      <c r="A13" s="345" t="s">
        <v>1454</v>
      </c>
      <c r="B13" s="346" t="s">
        <v>1481</v>
      </c>
      <c r="C13" s="305">
        <v>450</v>
      </c>
      <c r="D13" s="664" t="s">
        <v>1446</v>
      </c>
      <c r="E13" s="305" t="s">
        <v>1447</v>
      </c>
      <c r="F13" s="633">
        <v>220</v>
      </c>
      <c r="G13" s="305">
        <v>7.2</v>
      </c>
      <c r="H13" s="298" t="s">
        <v>1482</v>
      </c>
      <c r="I13" s="360">
        <v>48000</v>
      </c>
      <c r="J13" s="327"/>
    </row>
    <row r="14" spans="1:10" ht="15.75">
      <c r="A14" s="345" t="s">
        <v>1455</v>
      </c>
      <c r="B14" s="346" t="s">
        <v>1483</v>
      </c>
      <c r="C14" s="305">
        <v>700</v>
      </c>
      <c r="D14" s="665"/>
      <c r="E14" s="668" t="s">
        <v>1452</v>
      </c>
      <c r="F14" s="667"/>
      <c r="G14" s="305">
        <v>9.1</v>
      </c>
      <c r="H14" s="298" t="s">
        <v>1484</v>
      </c>
      <c r="I14" s="362">
        <v>76000</v>
      </c>
      <c r="J14" s="327"/>
    </row>
    <row r="15" spans="1:10" ht="15.75">
      <c r="A15" s="347" t="s">
        <v>1456</v>
      </c>
      <c r="B15" s="348" t="s">
        <v>1485</v>
      </c>
      <c r="C15" s="308">
        <v>1050</v>
      </c>
      <c r="D15" s="666"/>
      <c r="E15" s="669"/>
      <c r="F15" s="308">
        <v>380</v>
      </c>
      <c r="G15" s="308">
        <v>13.3</v>
      </c>
      <c r="H15" s="299" t="s">
        <v>1486</v>
      </c>
      <c r="I15" s="361">
        <v>98000</v>
      </c>
      <c r="J15" s="327"/>
    </row>
    <row r="16" spans="1:10" ht="15.75">
      <c r="A16" s="238" t="s">
        <v>1488</v>
      </c>
      <c r="B16" s="349"/>
      <c r="C16" s="246"/>
      <c r="D16" s="340"/>
      <c r="E16" s="340"/>
      <c r="F16" s="246"/>
      <c r="G16" s="246"/>
      <c r="H16" s="246"/>
      <c r="I16" s="246"/>
      <c r="J16" s="327"/>
    </row>
    <row r="17" spans="1:10" ht="15.75">
      <c r="A17" s="350" t="s">
        <v>1457</v>
      </c>
      <c r="B17" s="351" t="s">
        <v>1218</v>
      </c>
      <c r="C17" s="299">
        <v>600</v>
      </c>
      <c r="D17" s="303" t="s">
        <v>1446</v>
      </c>
      <c r="E17" s="299" t="s">
        <v>1447</v>
      </c>
      <c r="F17" s="299">
        <v>220</v>
      </c>
      <c r="G17" s="299">
        <v>9</v>
      </c>
      <c r="H17" s="299" t="s">
        <v>1489</v>
      </c>
      <c r="I17" s="363">
        <v>43000</v>
      </c>
      <c r="J17" s="327"/>
    </row>
    <row r="18" spans="1:10" ht="97.5" customHeight="1">
      <c r="A18" s="352"/>
      <c r="B18" s="352"/>
      <c r="C18" s="352"/>
      <c r="D18" s="352"/>
      <c r="E18" s="352"/>
      <c r="F18" s="352"/>
      <c r="G18" s="352"/>
      <c r="H18" s="352"/>
      <c r="I18" s="364"/>
      <c r="J18" s="327"/>
    </row>
    <row r="19" spans="1:10" ht="15.75" customHeight="1">
      <c r="A19" s="670" t="s">
        <v>1490</v>
      </c>
      <c r="B19" s="670"/>
      <c r="C19" s="670"/>
      <c r="D19" s="670"/>
      <c r="E19" s="670"/>
      <c r="F19" s="670"/>
      <c r="G19" s="670"/>
      <c r="H19" s="670"/>
      <c r="I19" s="670"/>
      <c r="J19" s="327"/>
    </row>
    <row r="20" spans="1:10" ht="63">
      <c r="A20" s="369" t="s">
        <v>1107</v>
      </c>
      <c r="B20" s="370" t="s">
        <v>1458</v>
      </c>
      <c r="C20" s="370" t="s">
        <v>1459</v>
      </c>
      <c r="D20" s="370" t="s">
        <v>1460</v>
      </c>
      <c r="E20" s="371" t="s">
        <v>1461</v>
      </c>
      <c r="F20" s="372" t="s">
        <v>1462</v>
      </c>
      <c r="G20" s="373" t="s">
        <v>1463</v>
      </c>
      <c r="H20" s="327"/>
      <c r="I20" s="365"/>
      <c r="J20" s="327"/>
    </row>
    <row r="21" spans="1:10" ht="15.75">
      <c r="A21" s="238" t="s">
        <v>1491</v>
      </c>
      <c r="B21" s="349"/>
      <c r="C21" s="246"/>
      <c r="D21" s="340"/>
      <c r="E21" s="353"/>
      <c r="F21" s="353"/>
      <c r="G21" s="353"/>
      <c r="H21" s="367"/>
      <c r="I21" s="368"/>
      <c r="J21" s="368"/>
    </row>
    <row r="22" spans="1:10" ht="15.75">
      <c r="A22" s="354" t="s">
        <v>1464</v>
      </c>
      <c r="B22" s="341" t="s">
        <v>1465</v>
      </c>
      <c r="C22" s="341" t="s">
        <v>1466</v>
      </c>
      <c r="D22" s="341" t="s">
        <v>1467</v>
      </c>
      <c r="E22" s="355" t="s">
        <v>1468</v>
      </c>
      <c r="F22" s="217"/>
      <c r="G22" s="217"/>
      <c r="H22" s="367"/>
      <c r="I22" s="368"/>
      <c r="J22" s="368"/>
    </row>
    <row r="23" spans="1:10" ht="15.75">
      <c r="A23" s="347" t="s">
        <v>1469</v>
      </c>
      <c r="B23" s="356" t="s">
        <v>1470</v>
      </c>
      <c r="C23" s="351" t="s">
        <v>1471</v>
      </c>
      <c r="D23" s="351" t="s">
        <v>1472</v>
      </c>
      <c r="E23" s="357" t="s">
        <v>1473</v>
      </c>
      <c r="F23" s="217">
        <v>17500</v>
      </c>
      <c r="G23" s="358">
        <v>20000</v>
      </c>
      <c r="H23" s="367"/>
      <c r="I23" s="368"/>
      <c r="J23" s="368"/>
    </row>
    <row r="24" spans="1:10" ht="150.75" customHeight="1">
      <c r="A24" s="671" t="s">
        <v>1492</v>
      </c>
      <c r="B24" s="671"/>
      <c r="C24" s="671"/>
      <c r="D24" s="671"/>
      <c r="E24" s="671"/>
      <c r="F24" s="671"/>
      <c r="G24" s="671"/>
      <c r="H24" s="671"/>
      <c r="I24" s="671"/>
      <c r="J24" s="327"/>
    </row>
    <row r="25" spans="1:10" ht="15.75">
      <c r="A25" s="327"/>
      <c r="B25" s="327"/>
      <c r="C25" s="327"/>
      <c r="D25" s="327"/>
      <c r="E25" s="327"/>
      <c r="F25" s="327"/>
      <c r="G25" s="327"/>
      <c r="H25" s="327"/>
      <c r="I25" s="365"/>
      <c r="J25" s="327"/>
    </row>
  </sheetData>
  <mergeCells count="12">
    <mergeCell ref="A1:I1"/>
    <mergeCell ref="D5:D6"/>
    <mergeCell ref="F5:F6"/>
    <mergeCell ref="D8:D11"/>
    <mergeCell ref="E8:E9"/>
    <mergeCell ref="F8:F10"/>
    <mergeCell ref="E10:E11"/>
    <mergeCell ref="D13:D15"/>
    <mergeCell ref="F13:F14"/>
    <mergeCell ref="E14:E15"/>
    <mergeCell ref="A19:I19"/>
    <mergeCell ref="A24:I24"/>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sheetPr>
    <tabColor rgb="FF00B050"/>
  </sheetPr>
  <dimension ref="A1:H30"/>
  <sheetViews>
    <sheetView workbookViewId="0">
      <selection activeCell="D3" sqref="D3"/>
    </sheetView>
  </sheetViews>
  <sheetFormatPr defaultRowHeight="12.75"/>
  <cols>
    <col min="1" max="1" width="23.5703125" customWidth="1"/>
    <col min="2" max="2" width="12.140625" customWidth="1"/>
    <col min="3" max="3" width="18.7109375" customWidth="1"/>
    <col min="5" max="5" width="10.7109375" customWidth="1"/>
    <col min="7" max="7" width="16.28515625" customWidth="1"/>
    <col min="8" max="8" width="13.42578125" customWidth="1"/>
  </cols>
  <sheetData>
    <row r="1" spans="1:8" ht="93" customHeight="1">
      <c r="A1" s="537"/>
      <c r="B1" s="537"/>
      <c r="C1" s="537"/>
      <c r="D1" s="537"/>
      <c r="E1" s="537"/>
      <c r="F1" s="537"/>
      <c r="G1" s="537"/>
      <c r="H1" s="537"/>
    </row>
    <row r="2" spans="1:8" ht="15.75">
      <c r="A2" s="396" t="s">
        <v>1493</v>
      </c>
      <c r="B2" s="397"/>
      <c r="C2" s="397"/>
      <c r="D2" s="397"/>
      <c r="E2" s="397"/>
      <c r="F2" s="397"/>
      <c r="G2" s="397"/>
      <c r="H2" s="405"/>
    </row>
    <row r="3" spans="1:8" ht="48" thickBot="1">
      <c r="A3" s="235" t="s">
        <v>1107</v>
      </c>
      <c r="B3" s="236" t="s">
        <v>1494</v>
      </c>
      <c r="C3" s="236" t="s">
        <v>1109</v>
      </c>
      <c r="D3" s="236" t="s">
        <v>1443</v>
      </c>
      <c r="E3" s="236" t="s">
        <v>1111</v>
      </c>
      <c r="F3" s="236" t="s">
        <v>1114</v>
      </c>
      <c r="G3" s="236" t="s">
        <v>1238</v>
      </c>
      <c r="H3" s="237" t="s">
        <v>1116</v>
      </c>
    </row>
    <row r="4" spans="1:8" ht="16.5" thickBot="1">
      <c r="A4" s="238" t="s">
        <v>1534</v>
      </c>
      <c r="B4" s="349"/>
      <c r="C4" s="246"/>
      <c r="D4" s="340"/>
      <c r="E4" s="246"/>
      <c r="F4" s="246"/>
      <c r="G4" s="246"/>
      <c r="H4" s="241"/>
    </row>
    <row r="5" spans="1:8" ht="15.75">
      <c r="A5" s="377" t="s">
        <v>1495</v>
      </c>
      <c r="B5" s="378" t="s">
        <v>1535</v>
      </c>
      <c r="C5" s="636" t="s">
        <v>1496</v>
      </c>
      <c r="D5" s="672" t="s">
        <v>1497</v>
      </c>
      <c r="E5" s="263" t="s">
        <v>1498</v>
      </c>
      <c r="F5" s="379">
        <v>15</v>
      </c>
      <c r="G5" s="624" t="s">
        <v>1536</v>
      </c>
      <c r="H5" s="244">
        <v>102000</v>
      </c>
    </row>
    <row r="6" spans="1:8" ht="15.75">
      <c r="A6" s="377" t="s">
        <v>1499</v>
      </c>
      <c r="B6" s="378" t="s">
        <v>1537</v>
      </c>
      <c r="C6" s="636"/>
      <c r="D6" s="690"/>
      <c r="E6" s="636">
        <v>380</v>
      </c>
      <c r="F6" s="379">
        <v>16</v>
      </c>
      <c r="G6" s="625"/>
      <c r="H6" s="306">
        <v>103500</v>
      </c>
    </row>
    <row r="7" spans="1:8" ht="15.75">
      <c r="A7" s="377" t="s">
        <v>1500</v>
      </c>
      <c r="B7" s="378" t="s">
        <v>1537</v>
      </c>
      <c r="C7" s="636" t="s">
        <v>1501</v>
      </c>
      <c r="D7" s="690"/>
      <c r="E7" s="636"/>
      <c r="F7" s="379">
        <v>20</v>
      </c>
      <c r="G7" s="624" t="s">
        <v>1538</v>
      </c>
      <c r="H7" s="306">
        <v>144500</v>
      </c>
    </row>
    <row r="8" spans="1:8" ht="15.75">
      <c r="A8" s="377" t="s">
        <v>1502</v>
      </c>
      <c r="B8" s="378" t="s">
        <v>1539</v>
      </c>
      <c r="C8" s="636"/>
      <c r="D8" s="690"/>
      <c r="E8" s="636"/>
      <c r="F8" s="379">
        <v>21</v>
      </c>
      <c r="G8" s="625"/>
      <c r="H8" s="306">
        <v>146000</v>
      </c>
    </row>
    <row r="9" spans="1:8" ht="15.75">
      <c r="A9" s="377" t="s">
        <v>1503</v>
      </c>
      <c r="B9" s="378" t="s">
        <v>1539</v>
      </c>
      <c r="C9" s="636" t="s">
        <v>1504</v>
      </c>
      <c r="D9" s="690"/>
      <c r="E9" s="636"/>
      <c r="F9" s="379">
        <v>24</v>
      </c>
      <c r="G9" s="636" t="s">
        <v>1540</v>
      </c>
      <c r="H9" s="306">
        <v>170000</v>
      </c>
    </row>
    <row r="10" spans="1:8" ht="15.75">
      <c r="A10" s="377" t="s">
        <v>1505</v>
      </c>
      <c r="B10" s="378" t="s">
        <v>1541</v>
      </c>
      <c r="C10" s="636"/>
      <c r="D10" s="690"/>
      <c r="E10" s="636"/>
      <c r="F10" s="379">
        <v>26</v>
      </c>
      <c r="G10" s="636"/>
      <c r="H10" s="306">
        <v>178000</v>
      </c>
    </row>
    <row r="11" spans="1:8" ht="15.75">
      <c r="A11" s="380" t="s">
        <v>1506</v>
      </c>
      <c r="B11" s="381" t="s">
        <v>1228</v>
      </c>
      <c r="C11" s="624"/>
      <c r="D11" s="690"/>
      <c r="E11" s="624"/>
      <c r="F11" s="382">
        <v>27</v>
      </c>
      <c r="G11" s="624"/>
      <c r="H11" s="245">
        <v>209000</v>
      </c>
    </row>
    <row r="12" spans="1:8" ht="15.75">
      <c r="A12" s="383" t="s">
        <v>1507</v>
      </c>
      <c r="B12" s="384" t="s">
        <v>1542</v>
      </c>
      <c r="C12" s="385" t="s">
        <v>1508</v>
      </c>
      <c r="D12" s="683" t="s">
        <v>1509</v>
      </c>
      <c r="E12" s="686">
        <v>220</v>
      </c>
      <c r="F12" s="386">
        <v>23</v>
      </c>
      <c r="G12" s="385" t="s">
        <v>1543</v>
      </c>
      <c r="H12" s="387">
        <v>137000</v>
      </c>
    </row>
    <row r="13" spans="1:8" ht="15.75">
      <c r="A13" s="377" t="s">
        <v>1510</v>
      </c>
      <c r="B13" s="341" t="s">
        <v>1544</v>
      </c>
      <c r="C13" s="298" t="s">
        <v>1511</v>
      </c>
      <c r="D13" s="684"/>
      <c r="E13" s="631"/>
      <c r="F13" s="379">
        <v>28</v>
      </c>
      <c r="G13" s="298" t="s">
        <v>1545</v>
      </c>
      <c r="H13" s="306">
        <v>194000</v>
      </c>
    </row>
    <row r="14" spans="1:8" ht="15.75">
      <c r="A14" s="377" t="s">
        <v>1512</v>
      </c>
      <c r="B14" s="341" t="s">
        <v>1228</v>
      </c>
      <c r="C14" s="636" t="s">
        <v>1513</v>
      </c>
      <c r="D14" s="684"/>
      <c r="E14" s="631"/>
      <c r="F14" s="379">
        <v>40</v>
      </c>
      <c r="G14" s="636" t="s">
        <v>1546</v>
      </c>
      <c r="H14" s="306">
        <v>214500</v>
      </c>
    </row>
    <row r="15" spans="1:8" ht="15.75">
      <c r="A15" s="388" t="s">
        <v>1514</v>
      </c>
      <c r="B15" s="351" t="s">
        <v>1547</v>
      </c>
      <c r="C15" s="642"/>
      <c r="D15" s="685"/>
      <c r="E15" s="632"/>
      <c r="F15" s="389">
        <v>44</v>
      </c>
      <c r="G15" s="642"/>
      <c r="H15" s="310">
        <v>228000</v>
      </c>
    </row>
    <row r="16" spans="1:8" ht="66" customHeight="1">
      <c r="A16" s="327"/>
      <c r="B16" s="327"/>
      <c r="C16" s="327"/>
      <c r="D16" s="327"/>
      <c r="E16" s="327"/>
      <c r="F16" s="327"/>
      <c r="G16" s="327"/>
      <c r="H16" s="327"/>
    </row>
    <row r="17" spans="1:8" ht="16.5" thickBot="1">
      <c r="A17" s="687" t="s">
        <v>1515</v>
      </c>
      <c r="B17" s="687"/>
      <c r="C17" s="687"/>
      <c r="D17" s="687"/>
      <c r="E17" s="687"/>
      <c r="F17" s="687"/>
      <c r="G17" s="687"/>
      <c r="H17" s="688"/>
    </row>
    <row r="18" spans="1:8" ht="16.5" thickBot="1">
      <c r="A18" s="238" t="s">
        <v>1548</v>
      </c>
      <c r="B18" s="246"/>
      <c r="C18" s="246"/>
      <c r="D18" s="340"/>
      <c r="E18" s="246"/>
      <c r="F18" s="246"/>
      <c r="G18" s="246"/>
      <c r="H18" s="241"/>
    </row>
    <row r="19" spans="1:8" ht="15.75">
      <c r="A19" s="390" t="s">
        <v>1516</v>
      </c>
      <c r="B19" s="391">
        <v>11.3</v>
      </c>
      <c r="C19" s="298" t="s">
        <v>1517</v>
      </c>
      <c r="D19" s="689" t="s">
        <v>1497</v>
      </c>
      <c r="E19" s="636">
        <v>220</v>
      </c>
      <c r="F19" s="298">
        <v>19</v>
      </c>
      <c r="G19" s="263" t="s">
        <v>1549</v>
      </c>
      <c r="H19" s="244">
        <v>159000</v>
      </c>
    </row>
    <row r="20" spans="1:8" ht="15.75">
      <c r="A20" s="390" t="s">
        <v>1518</v>
      </c>
      <c r="B20" s="391">
        <v>20.2</v>
      </c>
      <c r="C20" s="298" t="s">
        <v>1519</v>
      </c>
      <c r="D20" s="689"/>
      <c r="E20" s="636"/>
      <c r="F20" s="298">
        <v>26</v>
      </c>
      <c r="G20" s="392" t="s">
        <v>1550</v>
      </c>
      <c r="H20" s="306">
        <v>207500</v>
      </c>
    </row>
    <row r="21" spans="1:8" ht="15.75">
      <c r="A21" s="390" t="s">
        <v>1520</v>
      </c>
      <c r="B21" s="391">
        <v>29.6</v>
      </c>
      <c r="C21" s="298" t="s">
        <v>1521</v>
      </c>
      <c r="D21" s="689"/>
      <c r="E21" s="636"/>
      <c r="F21" s="298">
        <v>30</v>
      </c>
      <c r="G21" s="263" t="s">
        <v>1551</v>
      </c>
      <c r="H21" s="306">
        <v>259000</v>
      </c>
    </row>
    <row r="22" spans="1:8" ht="15.75">
      <c r="A22" s="390" t="s">
        <v>1522</v>
      </c>
      <c r="B22" s="391">
        <v>19.8</v>
      </c>
      <c r="C22" s="298" t="s">
        <v>1523</v>
      </c>
      <c r="D22" s="680" t="s">
        <v>1524</v>
      </c>
      <c r="E22" s="636"/>
      <c r="F22" s="298">
        <v>24</v>
      </c>
      <c r="G22" s="263" t="s">
        <v>1552</v>
      </c>
      <c r="H22" s="306">
        <v>187000</v>
      </c>
    </row>
    <row r="23" spans="1:8" ht="15.75">
      <c r="A23" s="390" t="s">
        <v>1525</v>
      </c>
      <c r="B23" s="391">
        <v>30.5</v>
      </c>
      <c r="C23" s="298" t="s">
        <v>1526</v>
      </c>
      <c r="D23" s="680"/>
      <c r="E23" s="636"/>
      <c r="F23" s="298">
        <v>31</v>
      </c>
      <c r="G23" s="263" t="s">
        <v>1553</v>
      </c>
      <c r="H23" s="306">
        <v>243500</v>
      </c>
    </row>
    <row r="24" spans="1:8" ht="15.75">
      <c r="A24" s="393" t="s">
        <v>1527</v>
      </c>
      <c r="B24" s="394">
        <v>40</v>
      </c>
      <c r="C24" s="299" t="s">
        <v>1528</v>
      </c>
      <c r="D24" s="681"/>
      <c r="E24" s="642"/>
      <c r="F24" s="299">
        <v>43</v>
      </c>
      <c r="G24" s="267" t="s">
        <v>1554</v>
      </c>
      <c r="H24" s="310">
        <v>287000</v>
      </c>
    </row>
    <row r="25" spans="1:8" ht="16.5" thickBot="1">
      <c r="A25" s="677" t="s">
        <v>1529</v>
      </c>
      <c r="B25" s="677"/>
      <c r="C25" s="677"/>
      <c r="D25" s="677"/>
      <c r="E25" s="677"/>
      <c r="F25" s="677"/>
      <c r="G25" s="677"/>
      <c r="H25" s="678"/>
    </row>
    <row r="26" spans="1:8" ht="16.5" thickBot="1">
      <c r="A26" s="238" t="s">
        <v>1555</v>
      </c>
      <c r="B26" s="349"/>
      <c r="C26" s="246"/>
      <c r="D26" s="340"/>
      <c r="E26" s="246"/>
      <c r="F26" s="246"/>
      <c r="G26" s="246"/>
      <c r="H26" s="241"/>
    </row>
    <row r="27" spans="1:8" ht="15.75">
      <c r="A27" s="377" t="s">
        <v>1530</v>
      </c>
      <c r="B27" s="658" t="s">
        <v>1531</v>
      </c>
      <c r="C27" s="298" t="s">
        <v>1523</v>
      </c>
      <c r="D27" s="680" t="s">
        <v>1524</v>
      </c>
      <c r="E27" s="636">
        <v>220</v>
      </c>
      <c r="F27" s="298">
        <v>18</v>
      </c>
      <c r="G27" s="263" t="s">
        <v>1556</v>
      </c>
      <c r="H27" s="244">
        <v>110000</v>
      </c>
    </row>
    <row r="28" spans="1:8" ht="15.75">
      <c r="A28" s="377" t="s">
        <v>1532</v>
      </c>
      <c r="B28" s="658"/>
      <c r="C28" s="298" t="s">
        <v>1526</v>
      </c>
      <c r="D28" s="680"/>
      <c r="E28" s="636"/>
      <c r="F28" s="298">
        <v>23</v>
      </c>
      <c r="G28" s="392" t="s">
        <v>1557</v>
      </c>
      <c r="H28" s="306">
        <v>155000</v>
      </c>
    </row>
    <row r="29" spans="1:8" ht="15.75">
      <c r="A29" s="388" t="s">
        <v>1533</v>
      </c>
      <c r="B29" s="679"/>
      <c r="C29" s="299" t="s">
        <v>1528</v>
      </c>
      <c r="D29" s="681"/>
      <c r="E29" s="642"/>
      <c r="F29" s="299">
        <v>33</v>
      </c>
      <c r="G29" s="395" t="s">
        <v>1558</v>
      </c>
      <c r="H29" s="310">
        <v>174000</v>
      </c>
    </row>
    <row r="30" spans="1:8" ht="15.75">
      <c r="A30" s="682" t="s">
        <v>1559</v>
      </c>
      <c r="B30" s="682"/>
      <c r="C30" s="682"/>
      <c r="D30" s="682"/>
      <c r="E30" s="682"/>
      <c r="F30" s="682"/>
      <c r="G30" s="682"/>
      <c r="H30" s="682"/>
    </row>
  </sheetData>
  <mergeCells count="22">
    <mergeCell ref="A17:H17"/>
    <mergeCell ref="D19:D21"/>
    <mergeCell ref="E19:E24"/>
    <mergeCell ref="D22:D24"/>
    <mergeCell ref="C5:C6"/>
    <mergeCell ref="D5:D11"/>
    <mergeCell ref="G5:G6"/>
    <mergeCell ref="E6:E11"/>
    <mergeCell ref="C7:C8"/>
    <mergeCell ref="G7:G8"/>
    <mergeCell ref="C9:C11"/>
    <mergeCell ref="G9:G11"/>
    <mergeCell ref="A1:H1"/>
    <mergeCell ref="D12:D15"/>
    <mergeCell ref="E12:E15"/>
    <mergeCell ref="C14:C15"/>
    <mergeCell ref="G14:G15"/>
    <mergeCell ref="A25:H25"/>
    <mergeCell ref="B27:B29"/>
    <mergeCell ref="D27:D29"/>
    <mergeCell ref="E27:E29"/>
    <mergeCell ref="A30:H30"/>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sheetPr>
    <tabColor rgb="FFFFFF00"/>
  </sheetPr>
  <dimension ref="A1:L105"/>
  <sheetViews>
    <sheetView view="pageBreakPreview" zoomScaleSheetLayoutView="100" zoomScalePageLayoutView="90" workbookViewId="0">
      <selection activeCell="A54" sqref="A54:B54"/>
    </sheetView>
  </sheetViews>
  <sheetFormatPr defaultColWidth="9.28515625" defaultRowHeight="12.75"/>
  <cols>
    <col min="1" max="1" width="3.5703125" style="3" customWidth="1"/>
    <col min="2" max="2" width="30.5703125" style="3" customWidth="1"/>
    <col min="3" max="3" width="59.28515625" style="3" customWidth="1"/>
    <col min="4" max="4" width="12.28515625" style="9" customWidth="1"/>
    <col min="5" max="5" width="15.42578125" style="3" customWidth="1"/>
    <col min="6" max="6" width="21.7109375" style="3" customWidth="1"/>
    <col min="7" max="7" width="13.5703125" style="32" customWidth="1"/>
    <col min="8" max="8" width="13.5703125" style="32" hidden="1" customWidth="1"/>
    <col min="9" max="9" width="15" style="3" hidden="1" customWidth="1"/>
    <col min="10" max="10" width="9.28515625" style="3" hidden="1" customWidth="1"/>
    <col min="11" max="11" width="10" style="3" customWidth="1"/>
    <col min="12" max="16384" width="9.28515625" style="3"/>
  </cols>
  <sheetData>
    <row r="1" spans="1:10" ht="42" customHeight="1">
      <c r="A1" s="421" t="s">
        <v>6</v>
      </c>
      <c r="B1" s="421"/>
      <c r="C1" s="421"/>
      <c r="D1" s="421"/>
      <c r="E1" s="421"/>
      <c r="F1" s="421"/>
      <c r="G1" s="77">
        <v>42409</v>
      </c>
      <c r="H1" s="30"/>
      <c r="I1" s="12"/>
      <c r="J1" s="12"/>
    </row>
    <row r="2" spans="1:10" ht="15.75">
      <c r="B2" s="14"/>
      <c r="C2" s="14" t="s">
        <v>11</v>
      </c>
      <c r="D2" s="10"/>
      <c r="E2" s="14"/>
      <c r="F2" s="14"/>
      <c r="G2" s="94">
        <v>360</v>
      </c>
      <c r="H2" s="28"/>
      <c r="I2" s="14"/>
      <c r="J2" s="14"/>
    </row>
    <row r="3" spans="1:10" ht="15.75">
      <c r="B3" s="13"/>
      <c r="C3" s="13" t="s">
        <v>77</v>
      </c>
      <c r="D3" s="10"/>
      <c r="E3" s="13"/>
      <c r="F3" s="13"/>
      <c r="G3" s="28"/>
      <c r="H3" s="28"/>
      <c r="I3" s="13"/>
      <c r="J3" s="13"/>
    </row>
    <row r="4" spans="1:10" ht="18.75">
      <c r="B4" s="8" t="s">
        <v>53</v>
      </c>
      <c r="C4" s="7"/>
      <c r="D4" s="422" t="s">
        <v>29</v>
      </c>
      <c r="E4" s="422"/>
      <c r="F4" s="422"/>
      <c r="G4" s="31"/>
      <c r="H4" s="31"/>
      <c r="I4" s="6"/>
      <c r="J4" s="5"/>
    </row>
    <row r="5" spans="1:10" ht="27" customHeight="1">
      <c r="A5" s="423" t="s">
        <v>2</v>
      </c>
      <c r="B5" s="423"/>
      <c r="C5" s="104" t="s">
        <v>0</v>
      </c>
      <c r="D5" s="104" t="s">
        <v>5</v>
      </c>
      <c r="E5" s="104" t="s">
        <v>18</v>
      </c>
      <c r="F5" s="104" t="s">
        <v>19</v>
      </c>
      <c r="G5" s="27" t="s">
        <v>99</v>
      </c>
      <c r="H5" s="50"/>
    </row>
    <row r="6" spans="1:10" ht="31.5" customHeight="1">
      <c r="A6" s="409" t="s">
        <v>31</v>
      </c>
      <c r="B6" s="410"/>
      <c r="C6" s="410"/>
      <c r="D6" s="410"/>
      <c r="E6" s="410"/>
      <c r="F6" s="410"/>
      <c r="G6" s="410"/>
      <c r="H6" s="410"/>
      <c r="I6" s="410"/>
      <c r="J6" s="411"/>
    </row>
    <row r="7" spans="1:10" ht="93" customHeight="1">
      <c r="A7" s="424" t="s">
        <v>197</v>
      </c>
      <c r="B7" s="425"/>
      <c r="C7" s="85" t="s">
        <v>201</v>
      </c>
      <c r="D7" s="86" t="s">
        <v>1</v>
      </c>
      <c r="E7" s="87">
        <f>F7/0.8</f>
        <v>9571.5</v>
      </c>
      <c r="F7" s="93">
        <f>21.27*G2</f>
        <v>7657.2</v>
      </c>
      <c r="G7" s="109"/>
      <c r="H7" s="23">
        <v>4600</v>
      </c>
      <c r="I7" s="47">
        <f>H7/186</f>
        <v>24.731182795698924</v>
      </c>
      <c r="J7" s="3">
        <f>I7*256</f>
        <v>6331.1827956989246</v>
      </c>
    </row>
    <row r="8" spans="1:10" ht="93" customHeight="1">
      <c r="A8" s="424" t="s">
        <v>198</v>
      </c>
      <c r="B8" s="425"/>
      <c r="C8" s="85" t="s">
        <v>202</v>
      </c>
      <c r="D8" s="86" t="s">
        <v>1</v>
      </c>
      <c r="E8" s="21">
        <f>F8/0.8</f>
        <v>17585.999999999996</v>
      </c>
      <c r="F8" s="93">
        <f>39.08*G2</f>
        <v>14068.8</v>
      </c>
      <c r="G8" s="16"/>
      <c r="H8" s="71"/>
      <c r="I8" s="47"/>
    </row>
    <row r="9" spans="1:10" ht="27.75" customHeight="1">
      <c r="A9" s="409" t="s">
        <v>87</v>
      </c>
      <c r="B9" s="410"/>
      <c r="C9" s="410"/>
      <c r="D9" s="410"/>
      <c r="E9" s="410"/>
      <c r="F9" s="410"/>
      <c r="G9" s="411"/>
      <c r="H9" s="51"/>
      <c r="I9" s="47"/>
      <c r="J9" s="3">
        <f t="shared" ref="J9:J96" si="0">I9*256</f>
        <v>0</v>
      </c>
    </row>
    <row r="10" spans="1:10" ht="96" customHeight="1">
      <c r="A10" s="426" t="s">
        <v>89</v>
      </c>
      <c r="B10" s="427"/>
      <c r="C10" s="1" t="s">
        <v>94</v>
      </c>
      <c r="D10" s="20" t="s">
        <v>1</v>
      </c>
      <c r="E10" s="21">
        <f>F10/0.8</f>
        <v>58126.499999999993</v>
      </c>
      <c r="F10" s="23">
        <f>129.17*G2</f>
        <v>46501.2</v>
      </c>
      <c r="G10" s="16"/>
      <c r="H10" s="23">
        <v>27900</v>
      </c>
      <c r="I10" s="47">
        <f>H10/186</f>
        <v>150</v>
      </c>
      <c r="J10" s="3">
        <f>I10*256</f>
        <v>38400</v>
      </c>
    </row>
    <row r="11" spans="1:10" ht="27.75" customHeight="1">
      <c r="A11" s="409" t="s">
        <v>88</v>
      </c>
      <c r="B11" s="410"/>
      <c r="C11" s="410"/>
      <c r="D11" s="410"/>
      <c r="E11" s="410"/>
      <c r="F11" s="410"/>
      <c r="G11" s="411"/>
      <c r="H11" s="51"/>
      <c r="I11" s="47">
        <f t="shared" ref="I11:I98" si="1">H11/186</f>
        <v>0</v>
      </c>
      <c r="J11" s="3">
        <f t="shared" si="0"/>
        <v>0</v>
      </c>
    </row>
    <row r="12" spans="1:10" ht="84">
      <c r="A12" s="406" t="s">
        <v>90</v>
      </c>
      <c r="B12" s="408"/>
      <c r="C12" s="1" t="s">
        <v>95</v>
      </c>
      <c r="D12" s="20" t="s">
        <v>1</v>
      </c>
      <c r="E12" s="21">
        <f>F12/0.8</f>
        <v>80212.5</v>
      </c>
      <c r="F12" s="23">
        <f>178.25*G2</f>
        <v>64170</v>
      </c>
      <c r="G12" s="99"/>
      <c r="H12" s="23">
        <v>38500</v>
      </c>
      <c r="I12" s="47">
        <f>H12/186</f>
        <v>206.98924731182797</v>
      </c>
      <c r="J12" s="3">
        <f t="shared" si="0"/>
        <v>52989.247311827959</v>
      </c>
    </row>
    <row r="13" spans="1:10" ht="84">
      <c r="A13" s="406" t="s">
        <v>91</v>
      </c>
      <c r="B13" s="408"/>
      <c r="C13" s="1" t="s">
        <v>96</v>
      </c>
      <c r="D13" s="20" t="s">
        <v>1</v>
      </c>
      <c r="E13" s="21">
        <f t="shared" ref="E13:E15" si="2">F13/0.8</f>
        <v>89162.999999999985</v>
      </c>
      <c r="F13" s="23">
        <f>198.14*G2</f>
        <v>71330.399999999994</v>
      </c>
      <c r="G13" s="99"/>
      <c r="H13" s="23">
        <v>42800</v>
      </c>
      <c r="I13" s="47">
        <f>H13/186</f>
        <v>230.10752688172042</v>
      </c>
      <c r="J13" s="3">
        <f t="shared" si="0"/>
        <v>58907.526881720427</v>
      </c>
    </row>
    <row r="14" spans="1:10" ht="84">
      <c r="A14" s="406" t="s">
        <v>92</v>
      </c>
      <c r="B14" s="408"/>
      <c r="C14" s="1" t="s">
        <v>97</v>
      </c>
      <c r="D14" s="20" t="s">
        <v>1</v>
      </c>
      <c r="E14" s="21">
        <f t="shared" si="2"/>
        <v>95211</v>
      </c>
      <c r="F14" s="23">
        <f>211.58*G2</f>
        <v>76168.800000000003</v>
      </c>
      <c r="G14" s="99"/>
      <c r="H14" s="23">
        <v>45700</v>
      </c>
      <c r="I14" s="47">
        <f>H14/186</f>
        <v>245.69892473118279</v>
      </c>
      <c r="J14" s="3">
        <f t="shared" si="0"/>
        <v>62898.924731182793</v>
      </c>
    </row>
    <row r="15" spans="1:10" ht="84">
      <c r="A15" s="406" t="s">
        <v>93</v>
      </c>
      <c r="B15" s="408"/>
      <c r="C15" s="1" t="s">
        <v>98</v>
      </c>
      <c r="D15" s="20" t="s">
        <v>1</v>
      </c>
      <c r="E15" s="21">
        <f t="shared" si="2"/>
        <v>98347.5</v>
      </c>
      <c r="F15" s="23">
        <f>218.55*G2</f>
        <v>78678</v>
      </c>
      <c r="G15" s="99"/>
      <c r="H15" s="23">
        <v>47200</v>
      </c>
      <c r="I15" s="47">
        <f t="shared" si="1"/>
        <v>253.76344086021504</v>
      </c>
      <c r="J15" s="3">
        <f t="shared" si="0"/>
        <v>64963.440860215051</v>
      </c>
    </row>
    <row r="16" spans="1:10" ht="27.75" customHeight="1">
      <c r="A16" s="409" t="s">
        <v>33</v>
      </c>
      <c r="B16" s="410"/>
      <c r="C16" s="410"/>
      <c r="D16" s="410"/>
      <c r="E16" s="410"/>
      <c r="F16" s="410"/>
      <c r="G16" s="411"/>
      <c r="H16" s="51"/>
      <c r="I16" s="47">
        <f t="shared" si="1"/>
        <v>0</v>
      </c>
      <c r="J16" s="3">
        <f t="shared" si="0"/>
        <v>0</v>
      </c>
    </row>
    <row r="17" spans="1:10" ht="60">
      <c r="A17" s="406" t="s">
        <v>114</v>
      </c>
      <c r="B17" s="407"/>
      <c r="C17" s="1" t="s">
        <v>115</v>
      </c>
      <c r="D17" s="20" t="s">
        <v>1</v>
      </c>
      <c r="E17" s="21">
        <f t="shared" ref="E17:E39" si="3">F17/0.8</f>
        <v>52488</v>
      </c>
      <c r="F17" s="66">
        <f>116.64*G2</f>
        <v>41990.400000000001</v>
      </c>
      <c r="G17" s="16"/>
      <c r="H17" s="23">
        <v>24000</v>
      </c>
      <c r="I17" s="47">
        <f t="shared" si="1"/>
        <v>129.03225806451613</v>
      </c>
      <c r="J17" s="3">
        <f t="shared" si="0"/>
        <v>33032.258064516129</v>
      </c>
    </row>
    <row r="18" spans="1:10" ht="60">
      <c r="A18" s="406" t="s">
        <v>118</v>
      </c>
      <c r="B18" s="407"/>
      <c r="C18" s="1" t="s">
        <v>125</v>
      </c>
      <c r="D18" s="20" t="s">
        <v>1</v>
      </c>
      <c r="E18" s="21">
        <f t="shared" si="3"/>
        <v>52488</v>
      </c>
      <c r="F18" s="66">
        <f>116.64*G2</f>
        <v>41990.400000000001</v>
      </c>
      <c r="G18" s="16"/>
      <c r="H18" s="23"/>
      <c r="I18" s="47"/>
    </row>
    <row r="19" spans="1:10" ht="60">
      <c r="A19" s="406" t="s">
        <v>80</v>
      </c>
      <c r="B19" s="407"/>
      <c r="C19" s="1" t="s">
        <v>86</v>
      </c>
      <c r="D19" s="20" t="s">
        <v>1</v>
      </c>
      <c r="E19" s="21">
        <f t="shared" si="3"/>
        <v>52488</v>
      </c>
      <c r="F19" s="66">
        <f>116.64*G2</f>
        <v>41990.400000000001</v>
      </c>
      <c r="G19" s="16"/>
      <c r="H19" s="23">
        <v>24000</v>
      </c>
      <c r="I19" s="47">
        <f t="shared" si="1"/>
        <v>129.03225806451613</v>
      </c>
      <c r="J19" s="3">
        <f t="shared" si="0"/>
        <v>33032.258064516129</v>
      </c>
    </row>
    <row r="20" spans="1:10" ht="75">
      <c r="A20" s="406" t="s">
        <v>81</v>
      </c>
      <c r="B20" s="407"/>
      <c r="C20" s="62" t="s">
        <v>100</v>
      </c>
      <c r="D20" s="20" t="s">
        <v>1</v>
      </c>
      <c r="E20" s="21">
        <f t="shared" si="3"/>
        <v>52488</v>
      </c>
      <c r="F20" s="66">
        <f>116.64*G2</f>
        <v>41990.400000000001</v>
      </c>
      <c r="G20" s="16"/>
      <c r="H20" s="23">
        <v>24000</v>
      </c>
      <c r="I20" s="47">
        <f t="shared" si="1"/>
        <v>129.03225806451613</v>
      </c>
      <c r="J20" s="3">
        <f t="shared" si="0"/>
        <v>33032.258064516129</v>
      </c>
    </row>
    <row r="21" spans="1:10" ht="48">
      <c r="A21" s="406" t="s">
        <v>208</v>
      </c>
      <c r="B21" s="407"/>
      <c r="C21" s="1" t="s">
        <v>210</v>
      </c>
      <c r="D21" s="20" t="s">
        <v>1</v>
      </c>
      <c r="E21" s="21">
        <f t="shared" si="3"/>
        <v>50508</v>
      </c>
      <c r="F21" s="66">
        <f>112.24*G2</f>
        <v>40406.400000000001</v>
      </c>
      <c r="G21" s="16"/>
      <c r="H21" s="23"/>
      <c r="I21" s="47"/>
    </row>
    <row r="22" spans="1:10" ht="48">
      <c r="A22" s="406" t="s">
        <v>209</v>
      </c>
      <c r="B22" s="407"/>
      <c r="C22" s="1" t="s">
        <v>211</v>
      </c>
      <c r="D22" s="20" t="s">
        <v>1</v>
      </c>
      <c r="E22" s="21">
        <f t="shared" si="3"/>
        <v>51210</v>
      </c>
      <c r="F22" s="66">
        <f>113.8*G2</f>
        <v>40968</v>
      </c>
      <c r="G22" s="16"/>
      <c r="H22" s="23"/>
      <c r="I22" s="47"/>
    </row>
    <row r="23" spans="1:10" ht="42" customHeight="1">
      <c r="A23" s="406" t="s">
        <v>10</v>
      </c>
      <c r="B23" s="407"/>
      <c r="C23" s="1" t="s">
        <v>48</v>
      </c>
      <c r="D23" s="20" t="s">
        <v>1</v>
      </c>
      <c r="E23" s="21">
        <f t="shared" si="3"/>
        <v>42511.499999999993</v>
      </c>
      <c r="F23" s="66">
        <f>94.47*G2</f>
        <v>34009.199999999997</v>
      </c>
      <c r="G23" s="16"/>
      <c r="H23" s="23">
        <v>19449.05</v>
      </c>
      <c r="I23" s="47">
        <f t="shared" si="1"/>
        <v>104.56478494623656</v>
      </c>
      <c r="J23" s="3">
        <f t="shared" si="0"/>
        <v>26768.584946236559</v>
      </c>
    </row>
    <row r="24" spans="1:10" ht="42" customHeight="1">
      <c r="A24" s="406" t="s">
        <v>203</v>
      </c>
      <c r="B24" s="408"/>
      <c r="C24" s="1" t="s">
        <v>48</v>
      </c>
      <c r="D24" s="20" t="s">
        <v>1</v>
      </c>
      <c r="E24" s="21">
        <f t="shared" si="3"/>
        <v>42511.499999999993</v>
      </c>
      <c r="F24" s="66">
        <f>94.47*G2</f>
        <v>34009.199999999997</v>
      </c>
      <c r="G24" s="16"/>
      <c r="H24" s="23"/>
      <c r="I24" s="47"/>
    </row>
    <row r="25" spans="1:10" ht="42" customHeight="1">
      <c r="A25" s="406" t="s">
        <v>204</v>
      </c>
      <c r="B25" s="408"/>
      <c r="C25" s="1" t="s">
        <v>48</v>
      </c>
      <c r="D25" s="20" t="s">
        <v>1</v>
      </c>
      <c r="E25" s="21">
        <f t="shared" si="3"/>
        <v>42934.499999999993</v>
      </c>
      <c r="F25" s="66">
        <f>95.41*G2</f>
        <v>34347.599999999999</v>
      </c>
      <c r="G25" s="16"/>
      <c r="H25" s="23"/>
      <c r="I25" s="47"/>
    </row>
    <row r="26" spans="1:10" ht="42" customHeight="1">
      <c r="A26" s="406" t="s">
        <v>205</v>
      </c>
      <c r="B26" s="408"/>
      <c r="C26" s="1" t="s">
        <v>48</v>
      </c>
      <c r="D26" s="20" t="s">
        <v>1</v>
      </c>
      <c r="E26" s="21">
        <f t="shared" si="3"/>
        <v>42934.499999999993</v>
      </c>
      <c r="F26" s="66">
        <f>95.41*G2</f>
        <v>34347.599999999999</v>
      </c>
      <c r="G26" s="16"/>
      <c r="H26" s="23"/>
      <c r="I26" s="47"/>
    </row>
    <row r="27" spans="1:10" ht="42" customHeight="1">
      <c r="A27" s="406" t="s">
        <v>206</v>
      </c>
      <c r="B27" s="407"/>
      <c r="C27" s="1" t="s">
        <v>207</v>
      </c>
      <c r="D27" s="20" t="s">
        <v>1</v>
      </c>
      <c r="E27" s="21">
        <f t="shared" si="3"/>
        <v>67500</v>
      </c>
      <c r="F27" s="66">
        <f>150*G2</f>
        <v>54000</v>
      </c>
      <c r="G27" s="16"/>
      <c r="H27" s="23"/>
      <c r="I27" s="47"/>
    </row>
    <row r="28" spans="1:10" ht="33" customHeight="1">
      <c r="A28" s="406" t="s">
        <v>47</v>
      </c>
      <c r="B28" s="408"/>
      <c r="C28" s="1" t="s">
        <v>102</v>
      </c>
      <c r="D28" s="20" t="s">
        <v>1</v>
      </c>
      <c r="E28" s="21">
        <f t="shared" si="3"/>
        <v>26446.5</v>
      </c>
      <c r="F28" s="66">
        <f>58.77*G2</f>
        <v>21157.200000000001</v>
      </c>
      <c r="G28" s="16"/>
      <c r="H28" s="23"/>
      <c r="I28" s="47"/>
    </row>
    <row r="29" spans="1:10" ht="33.75" customHeight="1">
      <c r="A29" s="406" t="s">
        <v>46</v>
      </c>
      <c r="B29" s="408"/>
      <c r="C29" s="1" t="s">
        <v>102</v>
      </c>
      <c r="D29" s="20" t="s">
        <v>1</v>
      </c>
      <c r="E29" s="21">
        <f t="shared" si="3"/>
        <v>29538</v>
      </c>
      <c r="F29" s="66">
        <f>65.64*G2</f>
        <v>23630.400000000001</v>
      </c>
      <c r="G29" s="16"/>
      <c r="H29" s="23">
        <v>13500</v>
      </c>
      <c r="I29" s="47">
        <f t="shared" si="1"/>
        <v>72.58064516129032</v>
      </c>
      <c r="J29" s="3">
        <f t="shared" si="0"/>
        <v>18580.645161290322</v>
      </c>
    </row>
    <row r="30" spans="1:10" ht="39.75" customHeight="1">
      <c r="A30" s="406" t="s">
        <v>119</v>
      </c>
      <c r="B30" s="408"/>
      <c r="C30" s="1" t="s">
        <v>127</v>
      </c>
      <c r="D30" s="20" t="s">
        <v>1</v>
      </c>
      <c r="E30" s="21">
        <f t="shared" si="3"/>
        <v>29897.999999999996</v>
      </c>
      <c r="F30" s="66">
        <f>66.44*G2</f>
        <v>23918.399999999998</v>
      </c>
      <c r="G30" s="16"/>
      <c r="H30" s="23"/>
      <c r="I30" s="47"/>
    </row>
    <row r="31" spans="1:10" ht="40.5" customHeight="1">
      <c r="A31" s="406" t="s">
        <v>120</v>
      </c>
      <c r="B31" s="408"/>
      <c r="C31" s="1" t="s">
        <v>126</v>
      </c>
      <c r="D31" s="20" t="s">
        <v>1</v>
      </c>
      <c r="E31" s="21">
        <f t="shared" si="3"/>
        <v>29897.999999999996</v>
      </c>
      <c r="F31" s="66">
        <f>66.44*G2</f>
        <v>23918.399999999998</v>
      </c>
      <c r="G31" s="16"/>
      <c r="H31" s="23"/>
      <c r="I31" s="47"/>
    </row>
    <row r="32" spans="1:10" ht="40.5" customHeight="1">
      <c r="A32" s="406" t="s">
        <v>121</v>
      </c>
      <c r="B32" s="408"/>
      <c r="C32" s="1" t="s">
        <v>128</v>
      </c>
      <c r="D32" s="20" t="s">
        <v>1</v>
      </c>
      <c r="E32" s="21">
        <f t="shared" si="3"/>
        <v>29897.999999999996</v>
      </c>
      <c r="F32" s="66">
        <f>66.44*G2</f>
        <v>23918.399999999998</v>
      </c>
      <c r="G32" s="16"/>
      <c r="H32" s="23"/>
      <c r="I32" s="47"/>
    </row>
    <row r="33" spans="1:10" ht="34.5" customHeight="1">
      <c r="A33" s="406" t="s">
        <v>122</v>
      </c>
      <c r="B33" s="408"/>
      <c r="C33" s="1" t="s">
        <v>129</v>
      </c>
      <c r="D33" s="20" t="s">
        <v>1</v>
      </c>
      <c r="E33" s="21">
        <f t="shared" si="3"/>
        <v>29897.999999999996</v>
      </c>
      <c r="F33" s="66">
        <f>66.44*G2</f>
        <v>23918.399999999998</v>
      </c>
      <c r="G33" s="16"/>
      <c r="H33" s="23"/>
      <c r="I33" s="47"/>
    </row>
    <row r="34" spans="1:10" ht="28.5" customHeight="1">
      <c r="A34" s="406" t="s">
        <v>79</v>
      </c>
      <c r="B34" s="408"/>
      <c r="C34" s="1" t="s">
        <v>49</v>
      </c>
      <c r="D34" s="20" t="s">
        <v>1</v>
      </c>
      <c r="E34" s="21">
        <f t="shared" si="3"/>
        <v>26919</v>
      </c>
      <c r="F34" s="66">
        <f>59.82*G2</f>
        <v>21535.200000000001</v>
      </c>
      <c r="G34" s="16"/>
      <c r="H34" s="23"/>
      <c r="I34" s="47"/>
    </row>
    <row r="35" spans="1:10" ht="31.5" customHeight="1">
      <c r="A35" s="406" t="s">
        <v>124</v>
      </c>
      <c r="B35" s="408"/>
      <c r="C35" s="1" t="s">
        <v>49</v>
      </c>
      <c r="D35" s="20" t="s">
        <v>1</v>
      </c>
      <c r="E35" s="21">
        <f t="shared" si="3"/>
        <v>28741.5</v>
      </c>
      <c r="F35" s="66">
        <f>63.87*G2</f>
        <v>22993.200000000001</v>
      </c>
      <c r="G35" s="16"/>
      <c r="H35" s="23"/>
      <c r="I35" s="47"/>
    </row>
    <row r="36" spans="1:10" ht="30" customHeight="1">
      <c r="A36" s="406" t="s">
        <v>103</v>
      </c>
      <c r="B36" s="407"/>
      <c r="C36" s="1" t="s">
        <v>39</v>
      </c>
      <c r="D36" s="20" t="s">
        <v>1</v>
      </c>
      <c r="E36" s="21">
        <f t="shared" si="3"/>
        <v>23840.999999999996</v>
      </c>
      <c r="F36" s="66">
        <f>52.98*G2</f>
        <v>19072.8</v>
      </c>
      <c r="G36" s="44"/>
      <c r="H36" s="23">
        <v>10900</v>
      </c>
      <c r="I36" s="47">
        <f t="shared" si="1"/>
        <v>58.602150537634408</v>
      </c>
      <c r="J36" s="3">
        <f t="shared" si="0"/>
        <v>15002.150537634408</v>
      </c>
    </row>
    <row r="37" spans="1:10" ht="31.5" customHeight="1">
      <c r="A37" s="406" t="s">
        <v>123</v>
      </c>
      <c r="B37" s="407"/>
      <c r="C37" s="1" t="s">
        <v>40</v>
      </c>
      <c r="D37" s="20"/>
      <c r="E37" s="21">
        <f t="shared" si="3"/>
        <v>23840.999999999996</v>
      </c>
      <c r="F37" s="66">
        <f>52.98*G2</f>
        <v>19072.8</v>
      </c>
      <c r="G37" s="44"/>
      <c r="H37" s="23"/>
      <c r="I37" s="47"/>
    </row>
    <row r="38" spans="1:10" ht="30" customHeight="1">
      <c r="A38" s="440" t="s">
        <v>78</v>
      </c>
      <c r="B38" s="441"/>
      <c r="C38" s="1" t="s">
        <v>40</v>
      </c>
      <c r="D38" s="20" t="s">
        <v>1</v>
      </c>
      <c r="E38" s="21">
        <f t="shared" si="3"/>
        <v>9072</v>
      </c>
      <c r="F38" s="66">
        <f>20.16*G2</f>
        <v>7257.6</v>
      </c>
      <c r="G38" s="44"/>
      <c r="H38" s="23">
        <v>4149.55</v>
      </c>
      <c r="I38" s="47">
        <f t="shared" si="1"/>
        <v>22.309408602150537</v>
      </c>
      <c r="J38" s="3">
        <f t="shared" si="0"/>
        <v>5711.2086021505374</v>
      </c>
    </row>
    <row r="39" spans="1:10" ht="36.75" customHeight="1">
      <c r="A39" s="406" t="s">
        <v>50</v>
      </c>
      <c r="B39" s="408"/>
      <c r="C39" s="1" t="s">
        <v>51</v>
      </c>
      <c r="D39" s="20" t="s">
        <v>1</v>
      </c>
      <c r="E39" s="21">
        <f t="shared" si="3"/>
        <v>3294</v>
      </c>
      <c r="F39" s="66">
        <f>7.32*G2</f>
        <v>2635.2000000000003</v>
      </c>
      <c r="G39" s="26"/>
      <c r="H39" s="23">
        <v>1500</v>
      </c>
      <c r="I39" s="47">
        <f t="shared" si="1"/>
        <v>8.064516129032258</v>
      </c>
      <c r="J39" s="3">
        <f t="shared" si="0"/>
        <v>2064.516129032258</v>
      </c>
    </row>
    <row r="40" spans="1:10" ht="26.25" customHeight="1">
      <c r="A40" s="409" t="s">
        <v>34</v>
      </c>
      <c r="B40" s="410"/>
      <c r="C40" s="410"/>
      <c r="D40" s="410"/>
      <c r="E40" s="410"/>
      <c r="F40" s="410"/>
      <c r="G40" s="411"/>
      <c r="H40" s="51"/>
      <c r="I40" s="47">
        <f t="shared" si="1"/>
        <v>0</v>
      </c>
      <c r="J40" s="3">
        <f t="shared" si="0"/>
        <v>0</v>
      </c>
    </row>
    <row r="41" spans="1:10" ht="47.25" customHeight="1">
      <c r="A41" s="436" t="s">
        <v>35</v>
      </c>
      <c r="B41" s="437"/>
      <c r="C41" s="22" t="s">
        <v>101</v>
      </c>
      <c r="D41" s="20" t="s">
        <v>1</v>
      </c>
      <c r="E41" s="21">
        <f>F41/0.8</f>
        <v>5192.9999999999991</v>
      </c>
      <c r="F41" s="66">
        <f>11.54*G2</f>
        <v>4154.3999999999996</v>
      </c>
      <c r="G41" s="16"/>
      <c r="H41" s="23">
        <v>2500</v>
      </c>
      <c r="I41" s="47">
        <f t="shared" si="1"/>
        <v>13.440860215053764</v>
      </c>
      <c r="J41" s="3">
        <f t="shared" si="0"/>
        <v>3440.8602150537636</v>
      </c>
    </row>
    <row r="42" spans="1:10" ht="28.5" customHeight="1">
      <c r="A42" s="409" t="s">
        <v>32</v>
      </c>
      <c r="B42" s="410"/>
      <c r="C42" s="410"/>
      <c r="D42" s="410"/>
      <c r="E42" s="410"/>
      <c r="F42" s="410"/>
      <c r="G42" s="411"/>
      <c r="H42" s="51"/>
      <c r="I42" s="47">
        <f t="shared" si="1"/>
        <v>0</v>
      </c>
      <c r="J42" s="3">
        <f t="shared" si="0"/>
        <v>0</v>
      </c>
    </row>
    <row r="43" spans="1:10" ht="56.25" customHeight="1">
      <c r="A43" s="406" t="s">
        <v>165</v>
      </c>
      <c r="B43" s="407"/>
      <c r="C43" s="438" t="s">
        <v>161</v>
      </c>
      <c r="D43" s="20" t="s">
        <v>1</v>
      </c>
      <c r="E43" s="21">
        <f t="shared" ref="E43:E54" si="4">F43/0.8</f>
        <v>49725</v>
      </c>
      <c r="F43" s="66">
        <f>110.5*G2</f>
        <v>39780</v>
      </c>
      <c r="G43" s="445"/>
      <c r="H43" s="23">
        <v>23900</v>
      </c>
      <c r="I43" s="47">
        <f t="shared" si="1"/>
        <v>128.49462365591398</v>
      </c>
      <c r="J43" s="3">
        <f t="shared" si="0"/>
        <v>32894.62365591398</v>
      </c>
    </row>
    <row r="44" spans="1:10" ht="56.25" customHeight="1">
      <c r="A44" s="406" t="s">
        <v>166</v>
      </c>
      <c r="B44" s="407"/>
      <c r="C44" s="439"/>
      <c r="D44" s="20" t="s">
        <v>1</v>
      </c>
      <c r="E44" s="21">
        <f t="shared" si="4"/>
        <v>49725</v>
      </c>
      <c r="F44" s="66">
        <f>110.5*G2</f>
        <v>39780</v>
      </c>
      <c r="G44" s="446"/>
      <c r="H44" s="23">
        <v>23900</v>
      </c>
      <c r="I44" s="47">
        <f t="shared" si="1"/>
        <v>128.49462365591398</v>
      </c>
      <c r="J44" s="3">
        <f t="shared" si="0"/>
        <v>32894.62365591398</v>
      </c>
    </row>
    <row r="45" spans="1:10" ht="101.25">
      <c r="A45" s="406" t="s">
        <v>167</v>
      </c>
      <c r="B45" s="407"/>
      <c r="C45" s="105" t="s">
        <v>156</v>
      </c>
      <c r="D45" s="20" t="s">
        <v>1</v>
      </c>
      <c r="E45" s="21">
        <f t="shared" si="4"/>
        <v>49923</v>
      </c>
      <c r="F45" s="66">
        <f>110.94*G2</f>
        <v>39938.400000000001</v>
      </c>
      <c r="G45" s="59"/>
      <c r="H45" s="23"/>
      <c r="I45" s="47"/>
    </row>
    <row r="46" spans="1:10" ht="101.25">
      <c r="A46" s="406" t="s">
        <v>168</v>
      </c>
      <c r="B46" s="408"/>
      <c r="C46" s="105" t="s">
        <v>113</v>
      </c>
      <c r="D46" s="20" t="s">
        <v>1</v>
      </c>
      <c r="E46" s="21">
        <f t="shared" si="4"/>
        <v>29456.999999999996</v>
      </c>
      <c r="F46" s="66">
        <f>65.46*G2</f>
        <v>23565.599999999999</v>
      </c>
      <c r="G46" s="57"/>
      <c r="H46" s="23">
        <v>13600</v>
      </c>
      <c r="I46" s="47">
        <f t="shared" si="1"/>
        <v>73.118279569892479</v>
      </c>
      <c r="J46" s="3">
        <f t="shared" si="0"/>
        <v>18718.279569892475</v>
      </c>
    </row>
    <row r="47" spans="1:10" ht="57.75" customHeight="1">
      <c r="A47" s="417" t="s">
        <v>169</v>
      </c>
      <c r="B47" s="418"/>
      <c r="C47" s="448" t="s">
        <v>112</v>
      </c>
      <c r="D47" s="16" t="s">
        <v>1</v>
      </c>
      <c r="E47" s="21">
        <f t="shared" si="4"/>
        <v>28471.5</v>
      </c>
      <c r="F47" s="74">
        <f>63.27*G2</f>
        <v>22777.200000000001</v>
      </c>
      <c r="G47" s="88"/>
      <c r="H47" s="23">
        <v>13875</v>
      </c>
      <c r="I47" s="47">
        <f t="shared" si="1"/>
        <v>74.596774193548384</v>
      </c>
      <c r="J47" s="3">
        <f t="shared" si="0"/>
        <v>19096.774193548386</v>
      </c>
    </row>
    <row r="48" spans="1:10" ht="57.75" customHeight="1">
      <c r="A48" s="417" t="s">
        <v>170</v>
      </c>
      <c r="B48" s="418"/>
      <c r="C48" s="449"/>
      <c r="D48" s="16" t="s">
        <v>1</v>
      </c>
      <c r="E48" s="21">
        <f t="shared" si="4"/>
        <v>28471.5</v>
      </c>
      <c r="F48" s="74">
        <f>63.27*G2</f>
        <v>22777.200000000001</v>
      </c>
      <c r="G48" s="88"/>
      <c r="H48" s="23"/>
      <c r="I48" s="47"/>
    </row>
    <row r="49" spans="1:12" ht="101.25">
      <c r="A49" s="417" t="s">
        <v>171</v>
      </c>
      <c r="B49" s="418"/>
      <c r="C49" s="89" t="s">
        <v>157</v>
      </c>
      <c r="D49" s="16" t="s">
        <v>1</v>
      </c>
      <c r="E49" s="21">
        <f t="shared" si="4"/>
        <v>36621</v>
      </c>
      <c r="F49" s="74">
        <f>81.38*G2</f>
        <v>29296.799999999999</v>
      </c>
      <c r="G49" s="90"/>
      <c r="H49" s="23"/>
      <c r="I49" s="47"/>
    </row>
    <row r="50" spans="1:12" ht="60.75" customHeight="1">
      <c r="A50" s="406" t="s">
        <v>172</v>
      </c>
      <c r="B50" s="407"/>
      <c r="C50" s="438" t="s">
        <v>158</v>
      </c>
      <c r="D50" s="20" t="s">
        <v>1</v>
      </c>
      <c r="E50" s="21">
        <f t="shared" si="4"/>
        <v>17901</v>
      </c>
      <c r="F50" s="66">
        <f>39.78*G2</f>
        <v>14320.800000000001</v>
      </c>
      <c r="G50" s="109"/>
      <c r="H50" s="23">
        <v>8600</v>
      </c>
      <c r="I50" s="47">
        <f t="shared" si="1"/>
        <v>46.236559139784944</v>
      </c>
      <c r="J50" s="3">
        <f t="shared" si="0"/>
        <v>11836.559139784946</v>
      </c>
    </row>
    <row r="51" spans="1:12" ht="60.75" customHeight="1">
      <c r="A51" s="406" t="s">
        <v>173</v>
      </c>
      <c r="B51" s="407"/>
      <c r="C51" s="439"/>
      <c r="D51" s="20" t="s">
        <v>1</v>
      </c>
      <c r="E51" s="21">
        <f t="shared" si="4"/>
        <v>19570.5</v>
      </c>
      <c r="F51" s="66">
        <f>43.49*G2</f>
        <v>15656.400000000001</v>
      </c>
      <c r="G51" s="16" t="s">
        <v>200</v>
      </c>
      <c r="H51" s="23">
        <v>9400</v>
      </c>
      <c r="I51" s="47">
        <f t="shared" si="1"/>
        <v>50.537634408602152</v>
      </c>
      <c r="J51" s="3">
        <f t="shared" si="0"/>
        <v>12937.634408602151</v>
      </c>
    </row>
    <row r="52" spans="1:12" ht="101.25">
      <c r="A52" s="428" t="s">
        <v>174</v>
      </c>
      <c r="B52" s="407"/>
      <c r="C52" s="11" t="s">
        <v>116</v>
      </c>
      <c r="D52" s="20" t="s">
        <v>1</v>
      </c>
      <c r="E52" s="21">
        <f t="shared" si="4"/>
        <v>12248.999999999998</v>
      </c>
      <c r="F52" s="66">
        <f>27.22*G2</f>
        <v>9799.1999999999989</v>
      </c>
      <c r="G52" s="88"/>
      <c r="H52" s="23">
        <v>5650</v>
      </c>
      <c r="I52" s="47">
        <f t="shared" si="1"/>
        <v>30.376344086021504</v>
      </c>
      <c r="J52" s="3">
        <f t="shared" si="0"/>
        <v>7776.3440860215051</v>
      </c>
    </row>
    <row r="53" spans="1:12" ht="101.25">
      <c r="A53" s="428" t="s">
        <v>175</v>
      </c>
      <c r="B53" s="407"/>
      <c r="C53" s="11" t="s">
        <v>159</v>
      </c>
      <c r="D53" s="20" t="s">
        <v>1</v>
      </c>
      <c r="E53" s="21">
        <f t="shared" si="4"/>
        <v>12248.999999999998</v>
      </c>
      <c r="F53" s="66">
        <f>27.22*G2</f>
        <v>9799.1999999999989</v>
      </c>
      <c r="G53" s="16"/>
      <c r="H53" s="23">
        <v>5650</v>
      </c>
      <c r="I53" s="47">
        <f t="shared" si="1"/>
        <v>30.376344086021504</v>
      </c>
      <c r="J53" s="3">
        <f t="shared" si="0"/>
        <v>7776.3440860215051</v>
      </c>
    </row>
    <row r="54" spans="1:12" ht="101.25">
      <c r="A54" s="428" t="s">
        <v>176</v>
      </c>
      <c r="B54" s="407"/>
      <c r="C54" s="11" t="s">
        <v>117</v>
      </c>
      <c r="D54" s="20" t="s">
        <v>1</v>
      </c>
      <c r="E54" s="21">
        <f t="shared" si="4"/>
        <v>10399.5</v>
      </c>
      <c r="F54" s="66">
        <f>23.11*G2</f>
        <v>8319.6</v>
      </c>
      <c r="G54" s="16"/>
      <c r="H54" s="23">
        <v>4800</v>
      </c>
      <c r="I54" s="47">
        <f t="shared" si="1"/>
        <v>25.806451612903224</v>
      </c>
      <c r="J54" s="3">
        <f t="shared" si="0"/>
        <v>6606.4516129032254</v>
      </c>
    </row>
    <row r="55" spans="1:12" ht="16.5" customHeight="1">
      <c r="A55" s="430" t="s">
        <v>4</v>
      </c>
      <c r="B55" s="431"/>
      <c r="C55" s="431"/>
      <c r="D55" s="431"/>
      <c r="E55" s="431"/>
      <c r="F55" s="431"/>
      <c r="G55" s="432"/>
      <c r="H55" s="48"/>
      <c r="I55" s="47">
        <f t="shared" si="1"/>
        <v>0</v>
      </c>
      <c r="J55" s="3">
        <f t="shared" si="0"/>
        <v>0</v>
      </c>
    </row>
    <row r="56" spans="1:12" ht="12.75" customHeight="1">
      <c r="A56" s="433" t="s">
        <v>12</v>
      </c>
      <c r="B56" s="434"/>
      <c r="C56" s="434"/>
      <c r="D56" s="434"/>
      <c r="E56" s="434"/>
      <c r="F56" s="434"/>
      <c r="G56" s="435"/>
      <c r="H56" s="49"/>
      <c r="I56" s="47">
        <f t="shared" si="1"/>
        <v>0</v>
      </c>
      <c r="J56" s="3">
        <f t="shared" si="0"/>
        <v>0</v>
      </c>
    </row>
    <row r="57" spans="1:12" ht="24.75" customHeight="1">
      <c r="A57" s="406" t="s">
        <v>14</v>
      </c>
      <c r="B57" s="407"/>
      <c r="C57" s="22" t="s">
        <v>135</v>
      </c>
      <c r="D57" s="20" t="s">
        <v>1</v>
      </c>
      <c r="E57" s="69">
        <f>F57/0.8</f>
        <v>52700.399999999994</v>
      </c>
      <c r="F57" s="66">
        <f>117.112*G2</f>
        <v>42160.32</v>
      </c>
      <c r="G57" s="107"/>
      <c r="H57" s="23">
        <v>25300</v>
      </c>
      <c r="I57" s="47">
        <f t="shared" si="1"/>
        <v>136.02150537634409</v>
      </c>
      <c r="J57" s="3">
        <f t="shared" si="0"/>
        <v>34821.505376344088</v>
      </c>
    </row>
    <row r="58" spans="1:12" ht="24.75" customHeight="1">
      <c r="A58" s="406" t="s">
        <v>189</v>
      </c>
      <c r="B58" s="407"/>
      <c r="C58" s="22" t="s">
        <v>190</v>
      </c>
      <c r="D58" s="20" t="s">
        <v>1</v>
      </c>
      <c r="E58" s="69">
        <f>F58/0.8</f>
        <v>48968.999999999993</v>
      </c>
      <c r="F58" s="66">
        <f>108.82*G2</f>
        <v>39175.199999999997</v>
      </c>
      <c r="G58" s="107"/>
      <c r="H58" s="23"/>
      <c r="I58" s="47"/>
    </row>
    <row r="59" spans="1:12" ht="22.5" customHeight="1">
      <c r="A59" s="406" t="s">
        <v>15</v>
      </c>
      <c r="B59" s="407"/>
      <c r="C59" s="22" t="s">
        <v>136</v>
      </c>
      <c r="D59" s="20" t="s">
        <v>1</v>
      </c>
      <c r="E59" s="69">
        <f t="shared" ref="E59:E62" si="5">F59/0.8</f>
        <v>41269.049999999996</v>
      </c>
      <c r="F59" s="66">
        <f>91.709*G2</f>
        <v>33015.24</v>
      </c>
      <c r="G59" s="99"/>
      <c r="H59" s="23">
        <v>19800</v>
      </c>
      <c r="I59" s="47">
        <f t="shared" si="1"/>
        <v>106.45161290322581</v>
      </c>
      <c r="J59" s="3">
        <f t="shared" si="0"/>
        <v>27251.612903225807</v>
      </c>
    </row>
    <row r="60" spans="1:12" ht="22.5" customHeight="1">
      <c r="A60" s="406" t="s">
        <v>16</v>
      </c>
      <c r="B60" s="407"/>
      <c r="C60" s="22" t="s">
        <v>137</v>
      </c>
      <c r="D60" s="20" t="s">
        <v>1</v>
      </c>
      <c r="E60" s="69">
        <f t="shared" si="5"/>
        <v>35843.85</v>
      </c>
      <c r="F60" s="66">
        <f>79.653*G2</f>
        <v>28675.08</v>
      </c>
      <c r="G60" s="107"/>
      <c r="H60" s="23">
        <v>17200</v>
      </c>
      <c r="I60" s="47">
        <f t="shared" si="1"/>
        <v>92.473118279569889</v>
      </c>
      <c r="J60" s="3">
        <f t="shared" si="0"/>
        <v>23673.118279569891</v>
      </c>
      <c r="L60" s="25"/>
    </row>
    <row r="61" spans="1:12" ht="24.75" customHeight="1">
      <c r="A61" s="406" t="s">
        <v>17</v>
      </c>
      <c r="B61" s="407"/>
      <c r="C61" s="22" t="s">
        <v>138</v>
      </c>
      <c r="D61" s="20" t="s">
        <v>1</v>
      </c>
      <c r="E61" s="69">
        <f t="shared" si="5"/>
        <v>27706.5</v>
      </c>
      <c r="F61" s="66">
        <f>61.57*G2</f>
        <v>22165.200000000001</v>
      </c>
      <c r="G61" s="99"/>
      <c r="H61" s="23">
        <v>13300</v>
      </c>
      <c r="I61" s="47">
        <f t="shared" si="1"/>
        <v>71.505376344086017</v>
      </c>
      <c r="J61" s="3">
        <f t="shared" si="0"/>
        <v>18305.37634408602</v>
      </c>
    </row>
    <row r="62" spans="1:12" ht="24" customHeight="1">
      <c r="A62" s="406" t="s">
        <v>13</v>
      </c>
      <c r="B62" s="407"/>
      <c r="C62" s="22" t="s">
        <v>160</v>
      </c>
      <c r="D62" s="20" t="s">
        <v>1</v>
      </c>
      <c r="E62" s="69">
        <f t="shared" si="5"/>
        <v>58230</v>
      </c>
      <c r="F62" s="66">
        <f>129.4*G2</f>
        <v>46584</v>
      </c>
      <c r="G62" s="107"/>
      <c r="H62" s="23">
        <v>27929.032258064515</v>
      </c>
      <c r="I62" s="47">
        <f t="shared" si="1"/>
        <v>150.15608740894902</v>
      </c>
      <c r="J62" s="3">
        <f t="shared" si="0"/>
        <v>38439.958376690949</v>
      </c>
    </row>
    <row r="63" spans="1:12" ht="23.25" customHeight="1">
      <c r="A63" s="447" t="s">
        <v>3</v>
      </c>
      <c r="B63" s="447"/>
      <c r="C63" s="447"/>
      <c r="D63" s="447"/>
      <c r="E63" s="447"/>
      <c r="F63" s="447"/>
      <c r="G63" s="447"/>
      <c r="H63" s="52"/>
      <c r="I63" s="47">
        <f t="shared" si="1"/>
        <v>0</v>
      </c>
      <c r="J63" s="3">
        <f t="shared" si="0"/>
        <v>0</v>
      </c>
    </row>
    <row r="64" spans="1:12" ht="20.25" customHeight="1">
      <c r="A64" s="409" t="s">
        <v>30</v>
      </c>
      <c r="B64" s="410"/>
      <c r="C64" s="410"/>
      <c r="D64" s="410"/>
      <c r="E64" s="410"/>
      <c r="F64" s="410"/>
      <c r="G64" s="411"/>
      <c r="H64" s="51"/>
      <c r="I64" s="47">
        <f t="shared" si="1"/>
        <v>0</v>
      </c>
      <c r="J64" s="3">
        <f t="shared" si="0"/>
        <v>0</v>
      </c>
    </row>
    <row r="65" spans="1:11" ht="31.5" customHeight="1">
      <c r="A65" s="412" t="s">
        <v>22</v>
      </c>
      <c r="B65" s="413"/>
      <c r="C65" s="98" t="s">
        <v>133</v>
      </c>
      <c r="D65" s="99" t="s">
        <v>1</v>
      </c>
      <c r="E65" s="103">
        <f>F65/0.8</f>
        <v>14026.5</v>
      </c>
      <c r="F65" s="24">
        <f>31.17*G2</f>
        <v>11221.2</v>
      </c>
      <c r="G65" s="102" t="s">
        <v>213</v>
      </c>
      <c r="H65" s="24">
        <v>13302</v>
      </c>
      <c r="I65" s="47">
        <f t="shared" si="1"/>
        <v>71.516129032258064</v>
      </c>
      <c r="J65" s="3">
        <f t="shared" si="0"/>
        <v>18308.129032258064</v>
      </c>
      <c r="K65" s="25"/>
    </row>
    <row r="66" spans="1:11" ht="26.25" customHeight="1">
      <c r="A66" s="412" t="s">
        <v>23</v>
      </c>
      <c r="B66" s="413"/>
      <c r="C66" s="98" t="s">
        <v>134</v>
      </c>
      <c r="D66" s="99" t="s">
        <v>1</v>
      </c>
      <c r="E66" s="103">
        <f>F66/0.8</f>
        <v>25051.5</v>
      </c>
      <c r="F66" s="24">
        <f>55.67*G2</f>
        <v>20041.2</v>
      </c>
      <c r="G66" s="102" t="s">
        <v>213</v>
      </c>
      <c r="H66" s="24">
        <v>18593</v>
      </c>
      <c r="I66" s="47">
        <f t="shared" si="1"/>
        <v>99.962365591397855</v>
      </c>
      <c r="J66" s="3">
        <f t="shared" si="0"/>
        <v>25590.365591397851</v>
      </c>
      <c r="K66" s="25"/>
    </row>
    <row r="67" spans="1:11" ht="26.25" customHeight="1">
      <c r="A67" s="409" t="s">
        <v>193</v>
      </c>
      <c r="B67" s="410"/>
      <c r="C67" s="410"/>
      <c r="D67" s="410"/>
      <c r="E67" s="410"/>
      <c r="F67" s="410"/>
      <c r="G67" s="410"/>
      <c r="H67" s="81"/>
      <c r="I67" s="82"/>
    </row>
    <row r="68" spans="1:11" ht="26.25" customHeight="1">
      <c r="A68" s="416" t="s">
        <v>195</v>
      </c>
      <c r="B68" s="416"/>
      <c r="C68" s="84" t="s">
        <v>199</v>
      </c>
      <c r="D68" s="16" t="s">
        <v>1</v>
      </c>
      <c r="E68" s="55">
        <f>F68/0.8</f>
        <v>12222</v>
      </c>
      <c r="F68" s="91">
        <f>27.16*G2</f>
        <v>9777.6</v>
      </c>
      <c r="G68" s="108"/>
      <c r="H68" s="83"/>
      <c r="I68" s="83"/>
    </row>
    <row r="69" spans="1:11" ht="28.5" customHeight="1">
      <c r="A69" s="416" t="s">
        <v>194</v>
      </c>
      <c r="B69" s="416"/>
      <c r="C69" s="84" t="s">
        <v>196</v>
      </c>
      <c r="D69" s="16" t="s">
        <v>1</v>
      </c>
      <c r="E69" s="55">
        <f>F69/0.8</f>
        <v>13265.999999999998</v>
      </c>
      <c r="F69" s="76">
        <f>29.48*G2</f>
        <v>10612.8</v>
      </c>
      <c r="G69" s="44"/>
      <c r="H69" s="80"/>
      <c r="I69" s="47"/>
    </row>
    <row r="70" spans="1:11" ht="22.5" customHeight="1">
      <c r="A70" s="409" t="s">
        <v>108</v>
      </c>
      <c r="B70" s="410"/>
      <c r="C70" s="410"/>
      <c r="D70" s="410"/>
      <c r="E70" s="410"/>
      <c r="F70" s="410"/>
      <c r="G70" s="411"/>
      <c r="H70" s="51"/>
      <c r="I70" s="47">
        <f t="shared" si="1"/>
        <v>0</v>
      </c>
      <c r="J70" s="3">
        <f t="shared" si="0"/>
        <v>0</v>
      </c>
    </row>
    <row r="71" spans="1:11" ht="23.25" customHeight="1">
      <c r="A71" s="419" t="s">
        <v>109</v>
      </c>
      <c r="B71" s="420"/>
      <c r="C71" s="63" t="s">
        <v>110</v>
      </c>
      <c r="D71" s="44" t="s">
        <v>1</v>
      </c>
      <c r="E71" s="56">
        <f>F71/0.8</f>
        <v>14912.999999999998</v>
      </c>
      <c r="F71" s="56">
        <f>33.14*G2</f>
        <v>11930.4</v>
      </c>
      <c r="G71" s="108"/>
      <c r="H71" s="53"/>
      <c r="I71" s="47">
        <f t="shared" si="1"/>
        <v>0</v>
      </c>
      <c r="J71" s="3">
        <f t="shared" si="0"/>
        <v>0</v>
      </c>
    </row>
    <row r="72" spans="1:11" ht="28.5" customHeight="1">
      <c r="A72" s="409" t="s">
        <v>153</v>
      </c>
      <c r="B72" s="410"/>
      <c r="C72" s="410"/>
      <c r="D72" s="410"/>
      <c r="E72" s="410"/>
      <c r="F72" s="410"/>
      <c r="G72" s="411"/>
      <c r="H72" s="53"/>
      <c r="I72" s="47"/>
    </row>
    <row r="73" spans="1:11" ht="28.5" customHeight="1">
      <c r="A73" s="416" t="s">
        <v>187</v>
      </c>
      <c r="B73" s="416"/>
      <c r="C73" s="63" t="s">
        <v>188</v>
      </c>
      <c r="D73" s="44" t="s">
        <v>1</v>
      </c>
      <c r="E73" s="56">
        <f>F73/0.8</f>
        <v>4122</v>
      </c>
      <c r="F73" s="56">
        <f>9.16*G2</f>
        <v>3297.6</v>
      </c>
      <c r="G73" s="108"/>
      <c r="H73" s="53"/>
      <c r="I73" s="47"/>
    </row>
    <row r="74" spans="1:11" ht="23.25" customHeight="1">
      <c r="A74" s="416" t="s">
        <v>154</v>
      </c>
      <c r="B74" s="416"/>
      <c r="C74" s="63" t="s">
        <v>155</v>
      </c>
      <c r="D74" s="44" t="s">
        <v>1</v>
      </c>
      <c r="E74" s="56">
        <f>F74/0.8</f>
        <v>6182.9999999999991</v>
      </c>
      <c r="F74" s="56">
        <f>13.74*G2</f>
        <v>4946.3999999999996</v>
      </c>
      <c r="G74" s="108"/>
      <c r="H74" s="53"/>
      <c r="I74" s="47"/>
    </row>
    <row r="75" spans="1:11" ht="25.5" customHeight="1">
      <c r="A75" s="409" t="s">
        <v>28</v>
      </c>
      <c r="B75" s="410"/>
      <c r="C75" s="410"/>
      <c r="D75" s="410"/>
      <c r="E75" s="410"/>
      <c r="F75" s="410"/>
      <c r="G75" s="411"/>
      <c r="H75" s="51"/>
      <c r="I75" s="47">
        <f t="shared" si="1"/>
        <v>0</v>
      </c>
      <c r="J75" s="3">
        <f t="shared" si="0"/>
        <v>0</v>
      </c>
    </row>
    <row r="76" spans="1:11" ht="38.25" customHeight="1">
      <c r="A76" s="419" t="s">
        <v>7</v>
      </c>
      <c r="B76" s="418"/>
      <c r="C76" s="72" t="s">
        <v>131</v>
      </c>
      <c r="D76" s="16" t="s">
        <v>1</v>
      </c>
      <c r="E76" s="73">
        <f>F76/0.8</f>
        <v>9675</v>
      </c>
      <c r="F76" s="74">
        <f>21.5*G2</f>
        <v>7740</v>
      </c>
      <c r="G76" s="44"/>
      <c r="H76" s="24">
        <v>3990</v>
      </c>
      <c r="I76" s="47">
        <f t="shared" si="1"/>
        <v>21.451612903225808</v>
      </c>
      <c r="J76" s="3">
        <f t="shared" si="0"/>
        <v>5491.6129032258068</v>
      </c>
    </row>
    <row r="77" spans="1:11" ht="29.25" customHeight="1">
      <c r="A77" s="417" t="s">
        <v>162</v>
      </c>
      <c r="B77" s="418"/>
      <c r="C77" s="72" t="s">
        <v>132</v>
      </c>
      <c r="D77" s="16" t="s">
        <v>1</v>
      </c>
      <c r="E77" s="75">
        <f>F77/0.8</f>
        <v>15826.5</v>
      </c>
      <c r="F77" s="76">
        <f>35.17*G2</f>
        <v>12661.2</v>
      </c>
      <c r="G77" s="44"/>
      <c r="H77" s="24"/>
      <c r="I77" s="47"/>
    </row>
    <row r="78" spans="1:11" ht="29.25" customHeight="1">
      <c r="A78" s="417" t="s">
        <v>163</v>
      </c>
      <c r="B78" s="418"/>
      <c r="C78" s="72" t="s">
        <v>132</v>
      </c>
      <c r="D78" s="16" t="s">
        <v>1</v>
      </c>
      <c r="E78" s="75">
        <f t="shared" ref="E78:E79" si="6">F78/0.8</f>
        <v>15497.999999999998</v>
      </c>
      <c r="F78" s="76">
        <f>34.44*G2</f>
        <v>12398.4</v>
      </c>
      <c r="G78" s="44"/>
      <c r="H78" s="24"/>
      <c r="I78" s="47"/>
    </row>
    <row r="79" spans="1:11" ht="29.25" customHeight="1">
      <c r="A79" s="417" t="s">
        <v>164</v>
      </c>
      <c r="B79" s="418"/>
      <c r="C79" s="72" t="s">
        <v>150</v>
      </c>
      <c r="D79" s="16" t="s">
        <v>1</v>
      </c>
      <c r="E79" s="75">
        <f t="shared" si="6"/>
        <v>17955</v>
      </c>
      <c r="F79" s="76">
        <f>39.9*G2</f>
        <v>14364</v>
      </c>
      <c r="G79" s="44"/>
      <c r="H79" s="24"/>
      <c r="I79" s="47"/>
    </row>
    <row r="80" spans="1:11" ht="29.25" customHeight="1">
      <c r="A80" s="419" t="s">
        <v>151</v>
      </c>
      <c r="B80" s="420"/>
      <c r="C80" s="72" t="s">
        <v>178</v>
      </c>
      <c r="D80" s="16" t="s">
        <v>1</v>
      </c>
      <c r="E80" s="75">
        <f>F80/0.8</f>
        <v>3874.4999999999995</v>
      </c>
      <c r="F80" s="76">
        <f>8.61*G2</f>
        <v>3099.6</v>
      </c>
      <c r="G80" s="97"/>
      <c r="H80" s="24"/>
      <c r="I80" s="47"/>
    </row>
    <row r="81" spans="1:10" ht="30.75" customHeight="1">
      <c r="A81" s="419" t="s">
        <v>152</v>
      </c>
      <c r="B81" s="420"/>
      <c r="C81" s="72" t="s">
        <v>177</v>
      </c>
      <c r="D81" s="16" t="s">
        <v>1</v>
      </c>
      <c r="E81" s="75">
        <f>F81/0.8</f>
        <v>3271.4999999999995</v>
      </c>
      <c r="F81" s="76">
        <f>7.27*G2</f>
        <v>2617.1999999999998</v>
      </c>
      <c r="G81" s="97"/>
      <c r="H81" s="24">
        <v>3800</v>
      </c>
      <c r="I81" s="47">
        <f t="shared" si="1"/>
        <v>20.43010752688172</v>
      </c>
      <c r="J81" s="3">
        <f t="shared" si="0"/>
        <v>5230.1075268817203</v>
      </c>
    </row>
    <row r="82" spans="1:10" ht="25.5" customHeight="1">
      <c r="A82" s="409" t="s">
        <v>26</v>
      </c>
      <c r="B82" s="410"/>
      <c r="C82" s="410"/>
      <c r="D82" s="410"/>
      <c r="E82" s="410"/>
      <c r="F82" s="410"/>
      <c r="G82" s="411"/>
      <c r="H82" s="51"/>
      <c r="I82" s="47">
        <f t="shared" si="1"/>
        <v>0</v>
      </c>
      <c r="J82" s="3">
        <f t="shared" si="0"/>
        <v>0</v>
      </c>
    </row>
    <row r="83" spans="1:10" ht="28.5" customHeight="1">
      <c r="A83" s="419" t="s">
        <v>130</v>
      </c>
      <c r="B83" s="420"/>
      <c r="C83" s="64" t="s">
        <v>149</v>
      </c>
      <c r="D83" s="44" t="s">
        <v>1</v>
      </c>
      <c r="E83" s="56">
        <f>F83/0.8</f>
        <v>17271</v>
      </c>
      <c r="F83" s="56">
        <f>38.38*G2</f>
        <v>13816.800000000001</v>
      </c>
      <c r="G83" s="108"/>
      <c r="H83" s="51"/>
      <c r="I83" s="47"/>
    </row>
    <row r="84" spans="1:10" ht="28.5" customHeight="1">
      <c r="A84" s="406" t="s">
        <v>148</v>
      </c>
      <c r="B84" s="407"/>
      <c r="C84" s="65" t="s">
        <v>37</v>
      </c>
      <c r="D84" s="20" t="s">
        <v>1</v>
      </c>
      <c r="E84" s="67">
        <f>F84/0.8</f>
        <v>13684.5</v>
      </c>
      <c r="F84" s="68">
        <f>30.41*G2</f>
        <v>10947.6</v>
      </c>
      <c r="G84" s="16"/>
      <c r="H84" s="23">
        <v>6990</v>
      </c>
      <c r="I84" s="47">
        <f t="shared" si="1"/>
        <v>37.58064516129032</v>
      </c>
      <c r="J84" s="3">
        <f t="shared" si="0"/>
        <v>9620.645161290322</v>
      </c>
    </row>
    <row r="85" spans="1:10" ht="28.5" customHeight="1">
      <c r="A85" s="406" t="s">
        <v>111</v>
      </c>
      <c r="B85" s="407"/>
      <c r="C85" s="65" t="s">
        <v>36</v>
      </c>
      <c r="D85" s="20" t="s">
        <v>1</v>
      </c>
      <c r="E85" s="67">
        <f>F85/0.8</f>
        <v>15646.5</v>
      </c>
      <c r="F85" s="68">
        <f>34.77*G2</f>
        <v>12517.2</v>
      </c>
      <c r="G85" s="16"/>
      <c r="H85" s="23">
        <v>7990</v>
      </c>
      <c r="I85" s="47">
        <f t="shared" si="1"/>
        <v>42.956989247311824</v>
      </c>
      <c r="J85" s="3">
        <f t="shared" si="0"/>
        <v>10996.989247311827</v>
      </c>
    </row>
    <row r="86" spans="1:10" ht="28.5" customHeight="1">
      <c r="A86" s="406" t="s">
        <v>104</v>
      </c>
      <c r="B86" s="407"/>
      <c r="C86" s="65" t="s">
        <v>37</v>
      </c>
      <c r="D86" s="20" t="s">
        <v>1</v>
      </c>
      <c r="E86" s="67">
        <f t="shared" ref="E86:E88" si="7">F86/0.8</f>
        <v>13000.499999999998</v>
      </c>
      <c r="F86" s="68">
        <f>28.89*G2</f>
        <v>10400.4</v>
      </c>
      <c r="G86" s="16"/>
      <c r="H86" s="106"/>
      <c r="I86" s="47">
        <f t="shared" si="1"/>
        <v>0</v>
      </c>
      <c r="J86" s="3">
        <f t="shared" si="0"/>
        <v>0</v>
      </c>
    </row>
    <row r="87" spans="1:10" ht="28.5" customHeight="1">
      <c r="A87" s="406" t="s">
        <v>105</v>
      </c>
      <c r="B87" s="407"/>
      <c r="C87" s="65" t="s">
        <v>36</v>
      </c>
      <c r="D87" s="20" t="s">
        <v>1</v>
      </c>
      <c r="E87" s="67">
        <f t="shared" si="7"/>
        <v>14863.5</v>
      </c>
      <c r="F87" s="68">
        <f>33.03*G2</f>
        <v>11890.800000000001</v>
      </c>
      <c r="G87" s="16"/>
      <c r="H87" s="106"/>
      <c r="I87" s="47">
        <f t="shared" si="1"/>
        <v>0</v>
      </c>
      <c r="J87" s="3">
        <f t="shared" si="0"/>
        <v>0</v>
      </c>
    </row>
    <row r="88" spans="1:10" ht="28.5" customHeight="1">
      <c r="A88" s="406" t="s">
        <v>106</v>
      </c>
      <c r="B88" s="407"/>
      <c r="C88" s="65" t="s">
        <v>107</v>
      </c>
      <c r="D88" s="20" t="s">
        <v>1</v>
      </c>
      <c r="E88" s="67">
        <f t="shared" si="7"/>
        <v>17603.999999999996</v>
      </c>
      <c r="F88" s="68">
        <f>39.12*G2</f>
        <v>14083.199999999999</v>
      </c>
      <c r="G88" s="16"/>
      <c r="H88" s="106"/>
      <c r="I88" s="47">
        <f t="shared" si="1"/>
        <v>0</v>
      </c>
      <c r="J88" s="3">
        <f t="shared" si="0"/>
        <v>0</v>
      </c>
    </row>
    <row r="89" spans="1:10" ht="27" customHeight="1">
      <c r="A89" s="409" t="s">
        <v>38</v>
      </c>
      <c r="B89" s="414"/>
      <c r="C89" s="414"/>
      <c r="D89" s="414"/>
      <c r="E89" s="414"/>
      <c r="F89" s="414"/>
      <c r="G89" s="415"/>
      <c r="H89" s="54"/>
      <c r="I89" s="47">
        <f t="shared" si="1"/>
        <v>0</v>
      </c>
      <c r="J89" s="3">
        <f t="shared" si="0"/>
        <v>0</v>
      </c>
    </row>
    <row r="90" spans="1:10" ht="30" customHeight="1">
      <c r="A90" s="406" t="s">
        <v>8</v>
      </c>
      <c r="B90" s="407"/>
      <c r="C90" s="22" t="s">
        <v>139</v>
      </c>
      <c r="D90" s="20" t="s">
        <v>1</v>
      </c>
      <c r="E90" s="69">
        <f>F90/0.8</f>
        <v>47700</v>
      </c>
      <c r="F90" s="66">
        <f>106*G2</f>
        <v>38160</v>
      </c>
      <c r="G90" s="88"/>
      <c r="H90" s="23">
        <v>21645</v>
      </c>
      <c r="I90" s="47">
        <f t="shared" si="1"/>
        <v>116.37096774193549</v>
      </c>
      <c r="J90" s="3">
        <f t="shared" si="0"/>
        <v>29790.967741935485</v>
      </c>
    </row>
    <row r="91" spans="1:10" ht="25.5" customHeight="1">
      <c r="A91" s="409" t="s">
        <v>27</v>
      </c>
      <c r="B91" s="410"/>
      <c r="C91" s="410"/>
      <c r="D91" s="410"/>
      <c r="E91" s="410"/>
      <c r="F91" s="410"/>
      <c r="G91" s="411"/>
      <c r="H91" s="51"/>
      <c r="I91" s="47">
        <f t="shared" si="1"/>
        <v>0</v>
      </c>
      <c r="J91" s="3">
        <f t="shared" si="0"/>
        <v>0</v>
      </c>
    </row>
    <row r="92" spans="1:10" ht="21" customHeight="1">
      <c r="A92" s="406" t="s">
        <v>41</v>
      </c>
      <c r="B92" s="407"/>
      <c r="C92" s="22" t="s">
        <v>140</v>
      </c>
      <c r="D92" s="4" t="s">
        <v>1</v>
      </c>
      <c r="E92" s="69">
        <f>F92/0.8</f>
        <v>43537.5</v>
      </c>
      <c r="F92" s="66">
        <f>96.75*G2</f>
        <v>34830</v>
      </c>
      <c r="G92" s="88"/>
      <c r="H92" s="23">
        <v>19900</v>
      </c>
      <c r="I92" s="47">
        <f t="shared" si="1"/>
        <v>106.98924731182795</v>
      </c>
      <c r="J92" s="3">
        <f t="shared" si="0"/>
        <v>27389.247311827956</v>
      </c>
    </row>
    <row r="93" spans="1:10" ht="21" customHeight="1">
      <c r="A93" s="406" t="s">
        <v>42</v>
      </c>
      <c r="B93" s="407"/>
      <c r="C93" s="22" t="s">
        <v>141</v>
      </c>
      <c r="D93" s="4" t="s">
        <v>1</v>
      </c>
      <c r="E93" s="69">
        <f t="shared" ref="E93:E98" si="8">F93/0.8</f>
        <v>52285.5</v>
      </c>
      <c r="F93" s="66">
        <f>116.19*G2</f>
        <v>41828.400000000001</v>
      </c>
      <c r="G93" s="88"/>
      <c r="H93" s="23">
        <v>23900</v>
      </c>
      <c r="I93" s="47">
        <f t="shared" si="1"/>
        <v>128.49462365591398</v>
      </c>
      <c r="J93" s="3">
        <f t="shared" si="0"/>
        <v>32894.62365591398</v>
      </c>
    </row>
    <row r="94" spans="1:10" ht="21" customHeight="1">
      <c r="A94" s="406" t="s">
        <v>9</v>
      </c>
      <c r="B94" s="407"/>
      <c r="C94" s="22" t="s">
        <v>142</v>
      </c>
      <c r="D94" s="4" t="s">
        <v>1</v>
      </c>
      <c r="E94" s="69">
        <f t="shared" si="8"/>
        <v>64530</v>
      </c>
      <c r="F94" s="66">
        <f>143.4*G2</f>
        <v>51624</v>
      </c>
      <c r="G94" s="88"/>
      <c r="H94" s="23">
        <v>29500</v>
      </c>
      <c r="I94" s="47">
        <f t="shared" si="1"/>
        <v>158.6021505376344</v>
      </c>
      <c r="J94" s="3">
        <f t="shared" si="0"/>
        <v>40602.150537634407</v>
      </c>
    </row>
    <row r="95" spans="1:10" ht="21" customHeight="1">
      <c r="A95" s="406" t="s">
        <v>44</v>
      </c>
      <c r="B95" s="407"/>
      <c r="C95" s="22" t="s">
        <v>143</v>
      </c>
      <c r="D95" s="4" t="s">
        <v>1</v>
      </c>
      <c r="E95" s="69">
        <f t="shared" si="8"/>
        <v>78322.5</v>
      </c>
      <c r="F95" s="66">
        <f>174.05*G2</f>
        <v>62658.000000000007</v>
      </c>
      <c r="G95" s="88"/>
      <c r="H95" s="23">
        <v>35800</v>
      </c>
      <c r="I95" s="47">
        <f t="shared" si="1"/>
        <v>192.47311827956989</v>
      </c>
      <c r="J95" s="3">
        <f t="shared" si="0"/>
        <v>49273.118279569891</v>
      </c>
    </row>
    <row r="96" spans="1:10" ht="21" customHeight="1">
      <c r="A96" s="406" t="s">
        <v>43</v>
      </c>
      <c r="B96" s="407"/>
      <c r="C96" s="22" t="s">
        <v>144</v>
      </c>
      <c r="D96" s="4" t="s">
        <v>1</v>
      </c>
      <c r="E96" s="69">
        <f t="shared" si="8"/>
        <v>93622.5</v>
      </c>
      <c r="F96" s="66">
        <f>208.05*G2</f>
        <v>74898</v>
      </c>
      <c r="G96" s="88"/>
      <c r="H96" s="23">
        <v>42800</v>
      </c>
      <c r="I96" s="47">
        <f t="shared" si="1"/>
        <v>230.10752688172042</v>
      </c>
      <c r="J96" s="3">
        <f t="shared" si="0"/>
        <v>58907.526881720427</v>
      </c>
    </row>
    <row r="97" spans="1:10" ht="21" customHeight="1">
      <c r="A97" s="406" t="s">
        <v>24</v>
      </c>
      <c r="B97" s="407"/>
      <c r="C97" s="22" t="s">
        <v>145</v>
      </c>
      <c r="D97" s="4" t="s">
        <v>1</v>
      </c>
      <c r="E97" s="69">
        <f t="shared" si="8"/>
        <v>120109.5</v>
      </c>
      <c r="F97" s="66">
        <f>266.91*G2</f>
        <v>96087.6</v>
      </c>
      <c r="G97" s="16"/>
      <c r="H97" s="23">
        <v>54900</v>
      </c>
      <c r="I97" s="47">
        <f t="shared" si="1"/>
        <v>295.16129032258067</v>
      </c>
      <c r="J97" s="3">
        <f t="shared" ref="J97:J101" si="9">I97*256</f>
        <v>75561.290322580651</v>
      </c>
    </row>
    <row r="98" spans="1:10" ht="21" customHeight="1">
      <c r="A98" s="406" t="s">
        <v>25</v>
      </c>
      <c r="B98" s="407"/>
      <c r="C98" s="22" t="s">
        <v>146</v>
      </c>
      <c r="D98" s="4" t="s">
        <v>1</v>
      </c>
      <c r="E98" s="69">
        <f t="shared" si="8"/>
        <v>133209</v>
      </c>
      <c r="F98" s="66">
        <f>296.02*G2</f>
        <v>106567.2</v>
      </c>
      <c r="G98" s="16"/>
      <c r="H98" s="23">
        <v>60900</v>
      </c>
      <c r="I98" s="47">
        <f t="shared" si="1"/>
        <v>327.41935483870969</v>
      </c>
      <c r="J98" s="3">
        <f t="shared" si="9"/>
        <v>83819.354838709682</v>
      </c>
    </row>
    <row r="99" spans="1:10" ht="18">
      <c r="A99" s="442" t="s">
        <v>45</v>
      </c>
      <c r="B99" s="443"/>
      <c r="C99" s="443"/>
      <c r="D99" s="443"/>
      <c r="E99" s="443"/>
      <c r="F99" s="443"/>
      <c r="G99" s="444"/>
      <c r="H99" s="51"/>
      <c r="I99" s="47">
        <f t="shared" ref="I99:I101" si="10">H99/186</f>
        <v>0</v>
      </c>
      <c r="J99" s="3">
        <f t="shared" si="9"/>
        <v>0</v>
      </c>
    </row>
    <row r="100" spans="1:10" ht="23.25" customHeight="1">
      <c r="A100" s="412" t="s">
        <v>179</v>
      </c>
      <c r="B100" s="429"/>
      <c r="C100" s="98" t="s">
        <v>214</v>
      </c>
      <c r="D100" s="99" t="s">
        <v>1</v>
      </c>
      <c r="E100" s="100">
        <f>F100/0.8</f>
        <v>8716.5</v>
      </c>
      <c r="F100" s="101">
        <f>19.37*G2</f>
        <v>6973.2000000000007</v>
      </c>
      <c r="G100" s="102" t="s">
        <v>213</v>
      </c>
      <c r="H100" s="51"/>
      <c r="I100" s="47"/>
    </row>
    <row r="101" spans="1:10" ht="23.25" customHeight="1">
      <c r="A101" s="412" t="s">
        <v>184</v>
      </c>
      <c r="B101" s="429"/>
      <c r="C101" s="98" t="s">
        <v>147</v>
      </c>
      <c r="D101" s="99" t="s">
        <v>1</v>
      </c>
      <c r="E101" s="100">
        <f>F101/0.8</f>
        <v>9814.4999999999982</v>
      </c>
      <c r="F101" s="101">
        <f>21.81*G2</f>
        <v>7851.5999999999995</v>
      </c>
      <c r="G101" s="102" t="s">
        <v>213</v>
      </c>
      <c r="H101" s="23">
        <v>7500</v>
      </c>
      <c r="I101" s="47">
        <f t="shared" si="10"/>
        <v>40.322580645161288</v>
      </c>
      <c r="J101" s="3">
        <f t="shared" si="9"/>
        <v>10322.58064516129</v>
      </c>
    </row>
    <row r="102" spans="1:10" ht="23.25" customHeight="1">
      <c r="A102" s="412" t="s">
        <v>180</v>
      </c>
      <c r="B102" s="429"/>
      <c r="C102" s="98" t="s">
        <v>185</v>
      </c>
      <c r="D102" s="99" t="s">
        <v>1</v>
      </c>
      <c r="E102" s="100">
        <f>F102/0.8</f>
        <v>10813.5</v>
      </c>
      <c r="F102" s="101">
        <f>24.03*G2</f>
        <v>8650.8000000000011</v>
      </c>
      <c r="G102" s="102" t="s">
        <v>213</v>
      </c>
      <c r="H102" s="71"/>
      <c r="I102" s="47"/>
    </row>
    <row r="103" spans="1:10" ht="23.25" customHeight="1">
      <c r="A103" s="412" t="s">
        <v>181</v>
      </c>
      <c r="B103" s="429"/>
      <c r="C103" s="98" t="s">
        <v>191</v>
      </c>
      <c r="D103" s="99" t="s">
        <v>1</v>
      </c>
      <c r="E103" s="100">
        <f t="shared" ref="E103:E104" si="11">F103/0.8</f>
        <v>10921.5</v>
      </c>
      <c r="F103" s="101">
        <f>24.27*G2</f>
        <v>8737.2000000000007</v>
      </c>
      <c r="G103" s="102" t="s">
        <v>213</v>
      </c>
      <c r="H103" s="71"/>
      <c r="I103" s="47"/>
    </row>
    <row r="104" spans="1:10" ht="23.25" customHeight="1">
      <c r="A104" s="412" t="s">
        <v>182</v>
      </c>
      <c r="B104" s="429"/>
      <c r="C104" s="98" t="s">
        <v>186</v>
      </c>
      <c r="D104" s="99" t="s">
        <v>1</v>
      </c>
      <c r="E104" s="100">
        <f t="shared" si="11"/>
        <v>11974.5</v>
      </c>
      <c r="F104" s="101">
        <f>26.61*G2</f>
        <v>9579.6</v>
      </c>
      <c r="G104" s="102" t="s">
        <v>213</v>
      </c>
      <c r="H104" s="71"/>
      <c r="I104" s="47"/>
    </row>
    <row r="105" spans="1:10" ht="23.25" customHeight="1">
      <c r="A105" s="412" t="s">
        <v>183</v>
      </c>
      <c r="B105" s="429"/>
      <c r="C105" s="98" t="s">
        <v>192</v>
      </c>
      <c r="D105" s="99" t="s">
        <v>1</v>
      </c>
      <c r="E105" s="100">
        <f>F105/0.8</f>
        <v>13630.499999999998</v>
      </c>
      <c r="F105" s="101">
        <f>30.29*G2</f>
        <v>10904.4</v>
      </c>
      <c r="G105" s="102" t="s">
        <v>213</v>
      </c>
      <c r="H105" s="71"/>
      <c r="I105" s="47"/>
    </row>
  </sheetData>
  <mergeCells count="107">
    <mergeCell ref="A9:G9"/>
    <mergeCell ref="A10:B10"/>
    <mergeCell ref="A11:G11"/>
    <mergeCell ref="A12:B12"/>
    <mergeCell ref="A13:B13"/>
    <mergeCell ref="A14:B14"/>
    <mergeCell ref="A1:F1"/>
    <mergeCell ref="D4:F4"/>
    <mergeCell ref="A5:B5"/>
    <mergeCell ref="A6:J6"/>
    <mergeCell ref="A7:B7"/>
    <mergeCell ref="A8:B8"/>
    <mergeCell ref="A21:B21"/>
    <mergeCell ref="A22:B22"/>
    <mergeCell ref="A23:B23"/>
    <mergeCell ref="A24:B24"/>
    <mergeCell ref="A25:B25"/>
    <mergeCell ref="A26:B26"/>
    <mergeCell ref="A15:B15"/>
    <mergeCell ref="A16:G16"/>
    <mergeCell ref="A17:B17"/>
    <mergeCell ref="A18:B18"/>
    <mergeCell ref="A19:B19"/>
    <mergeCell ref="A20:B20"/>
    <mergeCell ref="A33:B33"/>
    <mergeCell ref="A34:B34"/>
    <mergeCell ref="A35:B35"/>
    <mergeCell ref="A36:B36"/>
    <mergeCell ref="A37:B37"/>
    <mergeCell ref="A38:B38"/>
    <mergeCell ref="A27:B27"/>
    <mergeCell ref="A28:B28"/>
    <mergeCell ref="A29:B29"/>
    <mergeCell ref="A30:B30"/>
    <mergeCell ref="A31:B31"/>
    <mergeCell ref="A32:B32"/>
    <mergeCell ref="A45:B45"/>
    <mergeCell ref="A46:B46"/>
    <mergeCell ref="A47:B47"/>
    <mergeCell ref="C47:C48"/>
    <mergeCell ref="A48:B48"/>
    <mergeCell ref="A49:B49"/>
    <mergeCell ref="A39:B39"/>
    <mergeCell ref="A40:G40"/>
    <mergeCell ref="A41:B41"/>
    <mergeCell ref="A42:G42"/>
    <mergeCell ref="A43:B43"/>
    <mergeCell ref="C43:C44"/>
    <mergeCell ref="G43:G44"/>
    <mergeCell ref="A44:B44"/>
    <mergeCell ref="A55:G55"/>
    <mergeCell ref="A56:G56"/>
    <mergeCell ref="A57:B57"/>
    <mergeCell ref="A58:B58"/>
    <mergeCell ref="A59:B59"/>
    <mergeCell ref="A60:B60"/>
    <mergeCell ref="A50:B50"/>
    <mergeCell ref="C50:C51"/>
    <mergeCell ref="A51:B51"/>
    <mergeCell ref="A52:B52"/>
    <mergeCell ref="A53:B53"/>
    <mergeCell ref="A54:B54"/>
    <mergeCell ref="A67:G67"/>
    <mergeCell ref="A68:B68"/>
    <mergeCell ref="A69:B69"/>
    <mergeCell ref="A70:G70"/>
    <mergeCell ref="A71:B71"/>
    <mergeCell ref="A72:G72"/>
    <mergeCell ref="A61:B61"/>
    <mergeCell ref="A62:B62"/>
    <mergeCell ref="A63:G63"/>
    <mergeCell ref="A64:G64"/>
    <mergeCell ref="A65:B65"/>
    <mergeCell ref="A66:B66"/>
    <mergeCell ref="A79:B79"/>
    <mergeCell ref="A80:B80"/>
    <mergeCell ref="A81:B81"/>
    <mergeCell ref="A82:G82"/>
    <mergeCell ref="A83:B83"/>
    <mergeCell ref="A84:B84"/>
    <mergeCell ref="A73:B73"/>
    <mergeCell ref="A74:B74"/>
    <mergeCell ref="A75:G75"/>
    <mergeCell ref="A76:B76"/>
    <mergeCell ref="A77:B77"/>
    <mergeCell ref="A78:B78"/>
    <mergeCell ref="A91:G91"/>
    <mergeCell ref="A92:B92"/>
    <mergeCell ref="A93:B93"/>
    <mergeCell ref="A94:B94"/>
    <mergeCell ref="A95:B95"/>
    <mergeCell ref="A96:B96"/>
    <mergeCell ref="A85:B85"/>
    <mergeCell ref="A86:B86"/>
    <mergeCell ref="A87:B87"/>
    <mergeCell ref="A88:B88"/>
    <mergeCell ref="A89:G89"/>
    <mergeCell ref="A90:B90"/>
    <mergeCell ref="A103:B103"/>
    <mergeCell ref="A104:B104"/>
    <mergeCell ref="A105:B105"/>
    <mergeCell ref="A97:B97"/>
    <mergeCell ref="A98:B98"/>
    <mergeCell ref="A99:G99"/>
    <mergeCell ref="A100:B100"/>
    <mergeCell ref="A101:B101"/>
    <mergeCell ref="A102:B102"/>
  </mergeCells>
  <hyperlinks>
    <hyperlink ref="B4" r:id="rId1" display="www.almacom.info  E-mail:almacom@inbox,ru"/>
  </hyperlinks>
  <pageMargins left="0.59055118110236227" right="0.43307086614173229" top="0.39370078740157483" bottom="0.11811023622047245" header="0.19685039370078741" footer="0.15748031496062992"/>
  <pageSetup paperSize="9" scale="56" orientation="portrait" horizontalDpi="300" verticalDpi="1200" r:id="rId2"/>
  <rowBreaks count="2" manualBreakCount="2">
    <brk id="28" max="6" man="1"/>
    <brk id="54" max="6" man="1"/>
  </rowBreaks>
  <drawing r:id="rId3"/>
</worksheet>
</file>

<file path=xl/worksheets/sheet3.xml><?xml version="1.0" encoding="utf-8"?>
<worksheet xmlns="http://schemas.openxmlformats.org/spreadsheetml/2006/main" xmlns:r="http://schemas.openxmlformats.org/officeDocument/2006/relationships">
  <sheetPr>
    <tabColor rgb="FF0070C0"/>
  </sheetPr>
  <dimension ref="A1:P307"/>
  <sheetViews>
    <sheetView topLeftCell="A273" workbookViewId="0">
      <selection activeCell="O299" sqref="O299"/>
    </sheetView>
  </sheetViews>
  <sheetFormatPr defaultRowHeight="12.75"/>
  <cols>
    <col min="9" max="9" width="3" customWidth="1"/>
    <col min="10" max="12" width="9.140625" style="159"/>
    <col min="13" max="13" width="5.42578125" style="159" customWidth="1"/>
    <col min="14" max="14" width="16" customWidth="1"/>
    <col min="15" max="15" width="16.140625" style="170" customWidth="1"/>
  </cols>
  <sheetData>
    <row r="1" spans="1:15" ht="90.75" customHeight="1">
      <c r="A1" s="464"/>
      <c r="B1" s="464"/>
      <c r="C1" s="464"/>
      <c r="D1" s="464"/>
      <c r="E1" s="464"/>
      <c r="F1" s="464"/>
      <c r="G1" s="464"/>
      <c r="H1" s="464"/>
      <c r="I1" s="464"/>
      <c r="J1" s="464"/>
      <c r="K1" s="464"/>
      <c r="L1" s="464"/>
      <c r="M1" s="464"/>
      <c r="N1" s="464"/>
      <c r="O1" s="464"/>
    </row>
    <row r="2" spans="1:15" ht="24" customHeight="1">
      <c r="A2" s="465" t="s">
        <v>319</v>
      </c>
      <c r="B2" s="465"/>
      <c r="C2" s="465"/>
      <c r="D2" s="465"/>
      <c r="E2" s="465"/>
      <c r="F2" s="465"/>
      <c r="G2" s="465"/>
      <c r="H2" s="465"/>
      <c r="I2" s="465"/>
      <c r="J2" s="468" t="s">
        <v>320</v>
      </c>
      <c r="K2" s="469"/>
      <c r="L2" s="469"/>
      <c r="M2" s="469"/>
      <c r="N2" s="470"/>
      <c r="O2" s="121" t="s">
        <v>321</v>
      </c>
    </row>
    <row r="3" spans="1:15" ht="14.25">
      <c r="A3" s="466" t="s">
        <v>322</v>
      </c>
      <c r="B3" s="466"/>
      <c r="C3" s="466"/>
      <c r="D3" s="466"/>
      <c r="E3" s="466"/>
      <c r="F3" s="466"/>
      <c r="G3" s="466"/>
      <c r="H3" s="466"/>
      <c r="I3" s="466"/>
      <c r="J3" s="466"/>
      <c r="K3" s="466"/>
      <c r="L3" s="466"/>
      <c r="M3" s="466"/>
      <c r="N3" s="466"/>
      <c r="O3" s="466"/>
    </row>
    <row r="4" spans="1:15" ht="14.25">
      <c r="A4" s="467" t="s">
        <v>1560</v>
      </c>
      <c r="B4" s="467"/>
      <c r="C4" s="467"/>
      <c r="D4" s="467"/>
      <c r="E4" s="467"/>
      <c r="F4" s="467"/>
      <c r="G4" s="467"/>
      <c r="H4" s="467"/>
      <c r="I4" s="467"/>
      <c r="J4" s="467"/>
      <c r="K4" s="467"/>
      <c r="L4" s="467"/>
      <c r="M4" s="467"/>
      <c r="N4" s="467"/>
      <c r="O4" s="467"/>
    </row>
    <row r="5" spans="1:15" ht="15" customHeight="1">
      <c r="A5" s="691" t="s">
        <v>1561</v>
      </c>
      <c r="B5" s="692"/>
      <c r="C5" s="692"/>
      <c r="D5" s="692"/>
      <c r="E5" s="692"/>
      <c r="F5" s="692"/>
      <c r="G5" s="692"/>
      <c r="H5" s="692"/>
      <c r="I5" s="692"/>
      <c r="J5" s="692"/>
      <c r="K5" s="692"/>
      <c r="L5" s="692"/>
      <c r="M5" s="693"/>
      <c r="N5" s="112" t="s">
        <v>1563</v>
      </c>
      <c r="O5" s="165">
        <v>283000</v>
      </c>
    </row>
    <row r="6" spans="1:15" ht="15" customHeight="1">
      <c r="A6" s="691" t="s">
        <v>1562</v>
      </c>
      <c r="B6" s="692"/>
      <c r="C6" s="692"/>
      <c r="D6" s="692"/>
      <c r="E6" s="692"/>
      <c r="F6" s="692"/>
      <c r="G6" s="692"/>
      <c r="H6" s="692"/>
      <c r="I6" s="692"/>
      <c r="J6" s="692"/>
      <c r="K6" s="692"/>
      <c r="L6" s="692"/>
      <c r="M6" s="693"/>
      <c r="N6" s="112" t="s">
        <v>1564</v>
      </c>
      <c r="O6" s="165">
        <v>307500</v>
      </c>
    </row>
    <row r="7" spans="1:15" ht="14.25">
      <c r="A7" s="467" t="s">
        <v>323</v>
      </c>
      <c r="B7" s="467"/>
      <c r="C7" s="467"/>
      <c r="D7" s="467"/>
      <c r="E7" s="467"/>
      <c r="F7" s="467"/>
      <c r="G7" s="467"/>
      <c r="H7" s="467"/>
      <c r="I7" s="467"/>
      <c r="J7" s="467"/>
      <c r="K7" s="467"/>
      <c r="L7" s="467"/>
      <c r="M7" s="467"/>
      <c r="N7" s="467"/>
      <c r="O7" s="467"/>
    </row>
    <row r="8" spans="1:15" ht="15" customHeight="1">
      <c r="A8" s="463" t="s">
        <v>324</v>
      </c>
      <c r="B8" s="463"/>
      <c r="C8" s="463"/>
      <c r="D8" s="463"/>
      <c r="E8" s="463"/>
      <c r="F8" s="463"/>
      <c r="G8" s="463"/>
      <c r="H8" s="463"/>
      <c r="I8" s="463"/>
      <c r="J8" s="471" t="s">
        <v>607</v>
      </c>
      <c r="K8" s="471"/>
      <c r="L8" s="471"/>
      <c r="M8" s="471"/>
      <c r="N8" s="112" t="s">
        <v>645</v>
      </c>
      <c r="O8" s="165">
        <v>0</v>
      </c>
    </row>
    <row r="9" spans="1:15" ht="15" customHeight="1">
      <c r="A9" s="463" t="s">
        <v>325</v>
      </c>
      <c r="B9" s="463"/>
      <c r="C9" s="463"/>
      <c r="D9" s="463"/>
      <c r="E9" s="463"/>
      <c r="F9" s="463"/>
      <c r="G9" s="463"/>
      <c r="H9" s="463"/>
      <c r="I9" s="463"/>
      <c r="J9" s="471"/>
      <c r="K9" s="471"/>
      <c r="L9" s="471"/>
      <c r="M9" s="471"/>
      <c r="N9" s="112" t="s">
        <v>646</v>
      </c>
      <c r="O9" s="165">
        <v>0</v>
      </c>
    </row>
    <row r="10" spans="1:15" ht="15" customHeight="1">
      <c r="A10" s="463" t="s">
        <v>326</v>
      </c>
      <c r="B10" s="463"/>
      <c r="C10" s="463"/>
      <c r="D10" s="463"/>
      <c r="E10" s="463"/>
      <c r="F10" s="463"/>
      <c r="G10" s="463"/>
      <c r="H10" s="463"/>
      <c r="I10" s="463"/>
      <c r="J10" s="471"/>
      <c r="K10" s="471"/>
      <c r="L10" s="471"/>
      <c r="M10" s="471"/>
      <c r="N10" s="112" t="s">
        <v>647</v>
      </c>
      <c r="O10" s="165">
        <v>0</v>
      </c>
    </row>
    <row r="11" spans="1:15" ht="31.5" customHeight="1">
      <c r="A11" s="463" t="s">
        <v>327</v>
      </c>
      <c r="B11" s="463"/>
      <c r="C11" s="463"/>
      <c r="D11" s="463"/>
      <c r="E11" s="463"/>
      <c r="F11" s="463"/>
      <c r="G11" s="463"/>
      <c r="H11" s="463"/>
      <c r="I11" s="463"/>
      <c r="J11" s="471" t="s">
        <v>608</v>
      </c>
      <c r="K11" s="471"/>
      <c r="L11" s="471"/>
      <c r="M11" s="471"/>
      <c r="N11" s="112" t="s">
        <v>648</v>
      </c>
      <c r="O11" s="165">
        <v>0</v>
      </c>
    </row>
    <row r="12" spans="1:15" ht="31.5" customHeight="1">
      <c r="A12" s="463" t="s">
        <v>328</v>
      </c>
      <c r="B12" s="463"/>
      <c r="C12" s="463"/>
      <c r="D12" s="463"/>
      <c r="E12" s="463"/>
      <c r="F12" s="463"/>
      <c r="G12" s="463"/>
      <c r="H12" s="463"/>
      <c r="I12" s="463"/>
      <c r="J12" s="471"/>
      <c r="K12" s="471"/>
      <c r="L12" s="471"/>
      <c r="M12" s="471"/>
      <c r="N12" s="112" t="s">
        <v>649</v>
      </c>
      <c r="O12" s="165">
        <v>468750</v>
      </c>
    </row>
    <row r="13" spans="1:15" ht="31.5" customHeight="1">
      <c r="A13" s="463" t="s">
        <v>329</v>
      </c>
      <c r="B13" s="463"/>
      <c r="C13" s="463"/>
      <c r="D13" s="463"/>
      <c r="E13" s="463"/>
      <c r="F13" s="463"/>
      <c r="G13" s="463"/>
      <c r="H13" s="463"/>
      <c r="I13" s="463"/>
      <c r="J13" s="471"/>
      <c r="K13" s="471"/>
      <c r="L13" s="471"/>
      <c r="M13" s="471"/>
      <c r="N13" s="112" t="s">
        <v>650</v>
      </c>
      <c r="O13" s="165">
        <v>506250</v>
      </c>
    </row>
    <row r="14" spans="1:15" ht="31.5" customHeight="1">
      <c r="A14" s="450" t="s">
        <v>1071</v>
      </c>
      <c r="B14" s="451"/>
      <c r="C14" s="451"/>
      <c r="D14" s="451"/>
      <c r="E14" s="451"/>
      <c r="F14" s="451"/>
      <c r="G14" s="451"/>
      <c r="H14" s="451"/>
      <c r="I14" s="452"/>
      <c r="J14" s="471"/>
      <c r="K14" s="471"/>
      <c r="L14" s="471"/>
      <c r="M14" s="471"/>
      <c r="N14" s="112" t="s">
        <v>671</v>
      </c>
      <c r="O14" s="165">
        <v>543750</v>
      </c>
    </row>
    <row r="15" spans="1:15" ht="31.5" customHeight="1">
      <c r="A15" s="463" t="s">
        <v>330</v>
      </c>
      <c r="B15" s="463"/>
      <c r="C15" s="463"/>
      <c r="D15" s="463"/>
      <c r="E15" s="463"/>
      <c r="F15" s="463"/>
      <c r="G15" s="463"/>
      <c r="H15" s="463"/>
      <c r="I15" s="463"/>
      <c r="J15" s="471"/>
      <c r="K15" s="471"/>
      <c r="L15" s="471"/>
      <c r="M15" s="471"/>
      <c r="N15" s="118" t="s">
        <v>651</v>
      </c>
      <c r="O15" s="165">
        <v>637500</v>
      </c>
    </row>
    <row r="16" spans="1:15" ht="14.25">
      <c r="A16" s="462" t="s">
        <v>331</v>
      </c>
      <c r="B16" s="462"/>
      <c r="C16" s="462"/>
      <c r="D16" s="462"/>
      <c r="E16" s="462"/>
      <c r="F16" s="462"/>
      <c r="G16" s="462"/>
      <c r="H16" s="462"/>
      <c r="I16" s="462"/>
      <c r="J16" s="462"/>
      <c r="K16" s="462"/>
      <c r="L16" s="462"/>
      <c r="M16" s="462"/>
      <c r="N16" s="462"/>
      <c r="O16" s="462"/>
    </row>
    <row r="17" spans="1:15" ht="28.5" customHeight="1">
      <c r="A17" s="450" t="s">
        <v>332</v>
      </c>
      <c r="B17" s="451"/>
      <c r="C17" s="451"/>
      <c r="D17" s="451"/>
      <c r="E17" s="451"/>
      <c r="F17" s="451"/>
      <c r="G17" s="451"/>
      <c r="H17" s="451"/>
      <c r="I17" s="452"/>
      <c r="J17" s="453" t="s">
        <v>610</v>
      </c>
      <c r="K17" s="454"/>
      <c r="L17" s="454"/>
      <c r="M17" s="455"/>
      <c r="N17" s="118" t="s">
        <v>648</v>
      </c>
      <c r="O17" s="165">
        <v>271440</v>
      </c>
    </row>
    <row r="18" spans="1:15" ht="27.75" customHeight="1">
      <c r="A18" s="450" t="s">
        <v>333</v>
      </c>
      <c r="B18" s="451"/>
      <c r="C18" s="451"/>
      <c r="D18" s="451"/>
      <c r="E18" s="451"/>
      <c r="F18" s="451"/>
      <c r="G18" s="451"/>
      <c r="H18" s="451"/>
      <c r="I18" s="452"/>
      <c r="J18" s="456"/>
      <c r="K18" s="457"/>
      <c r="L18" s="457"/>
      <c r="M18" s="458"/>
      <c r="N18" s="118" t="s">
        <v>652</v>
      </c>
      <c r="O18" s="165">
        <v>0</v>
      </c>
    </row>
    <row r="19" spans="1:15" ht="27.75" customHeight="1">
      <c r="A19" s="450" t="s">
        <v>334</v>
      </c>
      <c r="B19" s="451"/>
      <c r="C19" s="451"/>
      <c r="D19" s="451"/>
      <c r="E19" s="451"/>
      <c r="F19" s="451"/>
      <c r="G19" s="451"/>
      <c r="H19" s="451"/>
      <c r="I19" s="452"/>
      <c r="J19" s="456"/>
      <c r="K19" s="457"/>
      <c r="L19" s="457"/>
      <c r="M19" s="458"/>
      <c r="N19" s="118" t="s">
        <v>653</v>
      </c>
      <c r="O19" s="165">
        <v>506250</v>
      </c>
    </row>
    <row r="20" spans="1:15" ht="27.75" customHeight="1">
      <c r="A20" s="450" t="s">
        <v>335</v>
      </c>
      <c r="B20" s="451"/>
      <c r="C20" s="451"/>
      <c r="D20" s="451"/>
      <c r="E20" s="451"/>
      <c r="F20" s="451"/>
      <c r="G20" s="451"/>
      <c r="H20" s="451"/>
      <c r="I20" s="452"/>
      <c r="J20" s="456"/>
      <c r="K20" s="457"/>
      <c r="L20" s="457"/>
      <c r="M20" s="458"/>
      <c r="N20" s="118" t="s">
        <v>654</v>
      </c>
      <c r="O20" s="165">
        <v>543750</v>
      </c>
    </row>
    <row r="21" spans="1:15" ht="27.75" customHeight="1">
      <c r="A21" s="450" t="s">
        <v>336</v>
      </c>
      <c r="B21" s="451"/>
      <c r="C21" s="451"/>
      <c r="D21" s="451"/>
      <c r="E21" s="451"/>
      <c r="F21" s="451"/>
      <c r="G21" s="451"/>
      <c r="H21" s="451"/>
      <c r="I21" s="452"/>
      <c r="J21" s="459"/>
      <c r="K21" s="460"/>
      <c r="L21" s="460"/>
      <c r="M21" s="461"/>
      <c r="N21" s="118" t="s">
        <v>651</v>
      </c>
      <c r="O21" s="165">
        <v>63750</v>
      </c>
    </row>
    <row r="22" spans="1:15" ht="14.25">
      <c r="A22" s="462" t="s">
        <v>337</v>
      </c>
      <c r="B22" s="462"/>
      <c r="C22" s="462"/>
      <c r="D22" s="462"/>
      <c r="E22" s="462"/>
      <c r="F22" s="462"/>
      <c r="G22" s="462"/>
      <c r="H22" s="462"/>
      <c r="I22" s="462"/>
      <c r="J22" s="462"/>
      <c r="K22" s="462"/>
      <c r="L22" s="462"/>
      <c r="M22" s="462"/>
      <c r="N22" s="462"/>
      <c r="O22" s="462"/>
    </row>
    <row r="23" spans="1:15" ht="14.25">
      <c r="A23" s="472" t="s">
        <v>1072</v>
      </c>
      <c r="B23" s="472"/>
      <c r="C23" s="472"/>
      <c r="D23" s="472"/>
      <c r="E23" s="472"/>
      <c r="F23" s="472"/>
      <c r="G23" s="472"/>
      <c r="H23" s="472"/>
      <c r="I23" s="472"/>
      <c r="J23" s="472"/>
      <c r="K23" s="472"/>
      <c r="L23" s="472"/>
      <c r="M23" s="472"/>
      <c r="N23" s="472"/>
      <c r="O23" s="472"/>
    </row>
    <row r="24" spans="1:15" ht="15">
      <c r="A24" s="450" t="s">
        <v>1073</v>
      </c>
      <c r="B24" s="451"/>
      <c r="C24" s="451"/>
      <c r="D24" s="451"/>
      <c r="E24" s="451"/>
      <c r="F24" s="451"/>
      <c r="G24" s="451"/>
      <c r="H24" s="451"/>
      <c r="I24" s="451"/>
      <c r="J24" s="451"/>
      <c r="K24" s="451"/>
      <c r="L24" s="451"/>
      <c r="M24" s="452"/>
      <c r="N24" s="118" t="s">
        <v>1074</v>
      </c>
      <c r="O24" s="165">
        <v>1256250</v>
      </c>
    </row>
    <row r="25" spans="1:15" ht="14.25">
      <c r="A25" s="472" t="s">
        <v>338</v>
      </c>
      <c r="B25" s="472"/>
      <c r="C25" s="472"/>
      <c r="D25" s="472"/>
      <c r="E25" s="472"/>
      <c r="F25" s="472"/>
      <c r="G25" s="472"/>
      <c r="H25" s="472"/>
      <c r="I25" s="472"/>
      <c r="J25" s="472"/>
      <c r="K25" s="472"/>
      <c r="L25" s="472"/>
      <c r="M25" s="472"/>
      <c r="N25" s="472"/>
      <c r="O25" s="472"/>
    </row>
    <row r="26" spans="1:15" ht="29.25" customHeight="1">
      <c r="A26" s="450" t="s">
        <v>339</v>
      </c>
      <c r="B26" s="451"/>
      <c r="C26" s="451"/>
      <c r="D26" s="451"/>
      <c r="E26" s="451"/>
      <c r="F26" s="451"/>
      <c r="G26" s="451"/>
      <c r="H26" s="451"/>
      <c r="I26" s="451"/>
      <c r="J26" s="451"/>
      <c r="K26" s="451"/>
      <c r="L26" s="451"/>
      <c r="M26" s="452"/>
      <c r="N26" s="118" t="s">
        <v>652</v>
      </c>
      <c r="O26" s="165">
        <v>438000</v>
      </c>
    </row>
    <row r="27" spans="1:15" ht="19.5" customHeight="1">
      <c r="A27" s="472" t="s">
        <v>1081</v>
      </c>
      <c r="B27" s="472"/>
      <c r="C27" s="472"/>
      <c r="D27" s="472"/>
      <c r="E27" s="472"/>
      <c r="F27" s="472"/>
      <c r="G27" s="472"/>
      <c r="H27" s="472"/>
      <c r="I27" s="472"/>
      <c r="J27" s="472"/>
      <c r="K27" s="472"/>
      <c r="L27" s="472"/>
      <c r="M27" s="472"/>
      <c r="N27" s="472"/>
      <c r="O27" s="472"/>
    </row>
    <row r="28" spans="1:15" ht="18" customHeight="1">
      <c r="A28" s="463" t="s">
        <v>1082</v>
      </c>
      <c r="B28" s="463"/>
      <c r="C28" s="463"/>
      <c r="D28" s="463"/>
      <c r="E28" s="463"/>
      <c r="F28" s="463"/>
      <c r="G28" s="463"/>
      <c r="H28" s="463"/>
      <c r="I28" s="463"/>
      <c r="J28" s="463"/>
      <c r="K28" s="463"/>
      <c r="L28" s="463"/>
      <c r="M28" s="463"/>
      <c r="N28" s="118" t="s">
        <v>652</v>
      </c>
      <c r="O28" s="165">
        <v>435000</v>
      </c>
    </row>
    <row r="29" spans="1:15" ht="18" customHeight="1">
      <c r="A29" s="463" t="s">
        <v>1083</v>
      </c>
      <c r="B29" s="463"/>
      <c r="C29" s="463"/>
      <c r="D29" s="463"/>
      <c r="E29" s="463"/>
      <c r="F29" s="463"/>
      <c r="G29" s="463"/>
      <c r="H29" s="463"/>
      <c r="I29" s="463"/>
      <c r="J29" s="463"/>
      <c r="K29" s="463"/>
      <c r="L29" s="463"/>
      <c r="M29" s="463"/>
      <c r="N29" s="118" t="s">
        <v>654</v>
      </c>
      <c r="O29" s="165">
        <v>600000</v>
      </c>
    </row>
    <row r="30" spans="1:15" ht="18" customHeight="1">
      <c r="A30" s="463" t="s">
        <v>1084</v>
      </c>
      <c r="B30" s="463"/>
      <c r="C30" s="463"/>
      <c r="D30" s="463"/>
      <c r="E30" s="463"/>
      <c r="F30" s="463"/>
      <c r="G30" s="463"/>
      <c r="H30" s="463"/>
      <c r="I30" s="463"/>
      <c r="J30" s="463"/>
      <c r="K30" s="463"/>
      <c r="L30" s="463"/>
      <c r="M30" s="463"/>
      <c r="N30" s="118" t="s">
        <v>651</v>
      </c>
      <c r="O30" s="165">
        <v>712500</v>
      </c>
    </row>
    <row r="31" spans="1:15" ht="14.25">
      <c r="A31" s="472" t="s">
        <v>340</v>
      </c>
      <c r="B31" s="472"/>
      <c r="C31" s="472"/>
      <c r="D31" s="472"/>
      <c r="E31" s="472"/>
      <c r="F31" s="472"/>
      <c r="G31" s="472"/>
      <c r="H31" s="472"/>
      <c r="I31" s="472"/>
      <c r="J31" s="472"/>
      <c r="K31" s="472"/>
      <c r="L31" s="472"/>
      <c r="M31" s="472"/>
      <c r="N31" s="472"/>
      <c r="O31" s="472"/>
    </row>
    <row r="32" spans="1:15" ht="15" customHeight="1">
      <c r="A32" s="463" t="s">
        <v>341</v>
      </c>
      <c r="B32" s="463"/>
      <c r="C32" s="463"/>
      <c r="D32" s="463"/>
      <c r="E32" s="463"/>
      <c r="F32" s="463"/>
      <c r="G32" s="463"/>
      <c r="H32" s="463"/>
      <c r="I32" s="463"/>
      <c r="J32" s="463"/>
      <c r="K32" s="463"/>
      <c r="L32" s="463"/>
      <c r="M32" s="463"/>
      <c r="N32" s="118" t="s">
        <v>652</v>
      </c>
      <c r="O32" s="165">
        <v>0</v>
      </c>
    </row>
    <row r="33" spans="1:15" ht="15" customHeight="1">
      <c r="A33" s="463" t="s">
        <v>342</v>
      </c>
      <c r="B33" s="463"/>
      <c r="C33" s="463"/>
      <c r="D33" s="463"/>
      <c r="E33" s="463"/>
      <c r="F33" s="463"/>
      <c r="G33" s="463"/>
      <c r="H33" s="463"/>
      <c r="I33" s="463"/>
      <c r="J33" s="463"/>
      <c r="K33" s="463"/>
      <c r="L33" s="463"/>
      <c r="M33" s="463"/>
      <c r="N33" s="118" t="s">
        <v>654</v>
      </c>
      <c r="O33" s="165">
        <v>0</v>
      </c>
    </row>
    <row r="34" spans="1:15" ht="14.25">
      <c r="A34" s="472" t="s">
        <v>343</v>
      </c>
      <c r="B34" s="472"/>
      <c r="C34" s="472"/>
      <c r="D34" s="472"/>
      <c r="E34" s="472"/>
      <c r="F34" s="472"/>
      <c r="G34" s="472"/>
      <c r="H34" s="472"/>
      <c r="I34" s="472"/>
      <c r="J34" s="472"/>
      <c r="K34" s="472"/>
      <c r="L34" s="472"/>
      <c r="M34" s="472"/>
      <c r="N34" s="472"/>
      <c r="O34" s="472"/>
    </row>
    <row r="35" spans="1:15" ht="31.5" customHeight="1">
      <c r="A35" s="450" t="s">
        <v>344</v>
      </c>
      <c r="B35" s="451"/>
      <c r="C35" s="451"/>
      <c r="D35" s="451"/>
      <c r="E35" s="451"/>
      <c r="F35" s="451"/>
      <c r="G35" s="451"/>
      <c r="H35" s="451"/>
      <c r="I35" s="452"/>
      <c r="J35" s="453" t="s">
        <v>611</v>
      </c>
      <c r="K35" s="454"/>
      <c r="L35" s="454"/>
      <c r="M35" s="455"/>
      <c r="N35" s="118" t="s">
        <v>652</v>
      </c>
      <c r="O35" s="165">
        <v>0</v>
      </c>
    </row>
    <row r="36" spans="1:15" ht="14.25">
      <c r="A36" s="472" t="s">
        <v>345</v>
      </c>
      <c r="B36" s="472"/>
      <c r="C36" s="472"/>
      <c r="D36" s="472"/>
      <c r="E36" s="472"/>
      <c r="F36" s="472"/>
      <c r="G36" s="472"/>
      <c r="H36" s="472"/>
      <c r="I36" s="472"/>
      <c r="J36" s="472"/>
      <c r="K36" s="472"/>
      <c r="L36" s="472"/>
      <c r="M36" s="472"/>
      <c r="N36" s="472"/>
      <c r="O36" s="472"/>
    </row>
    <row r="37" spans="1:15" ht="29.25" customHeight="1">
      <c r="A37" s="450" t="s">
        <v>346</v>
      </c>
      <c r="B37" s="451"/>
      <c r="C37" s="451"/>
      <c r="D37" s="451"/>
      <c r="E37" s="451"/>
      <c r="F37" s="451"/>
      <c r="G37" s="451"/>
      <c r="H37" s="451"/>
      <c r="I37" s="452"/>
      <c r="J37" s="453" t="s">
        <v>612</v>
      </c>
      <c r="K37" s="454"/>
      <c r="L37" s="454"/>
      <c r="M37" s="455"/>
      <c r="N37" s="118" t="s">
        <v>652</v>
      </c>
      <c r="O37" s="165">
        <v>0</v>
      </c>
    </row>
    <row r="38" spans="1:15" ht="14.25">
      <c r="A38" s="462" t="s">
        <v>347</v>
      </c>
      <c r="B38" s="462"/>
      <c r="C38" s="462"/>
      <c r="D38" s="462"/>
      <c r="E38" s="462"/>
      <c r="F38" s="462"/>
      <c r="G38" s="462"/>
      <c r="H38" s="462"/>
      <c r="I38" s="462"/>
      <c r="J38" s="462"/>
      <c r="K38" s="462"/>
      <c r="L38" s="462"/>
      <c r="M38" s="462"/>
      <c r="N38" s="462"/>
      <c r="O38" s="462"/>
    </row>
    <row r="39" spans="1:15" ht="34.5" customHeight="1">
      <c r="A39" s="473" t="s">
        <v>348</v>
      </c>
      <c r="B39" s="474"/>
      <c r="C39" s="474"/>
      <c r="D39" s="474"/>
      <c r="E39" s="474"/>
      <c r="F39" s="474"/>
      <c r="G39" s="474"/>
      <c r="H39" s="474"/>
      <c r="I39" s="475"/>
      <c r="J39" s="453" t="s">
        <v>613</v>
      </c>
      <c r="K39" s="454"/>
      <c r="L39" s="454"/>
      <c r="M39" s="455"/>
      <c r="N39" s="118" t="s">
        <v>655</v>
      </c>
      <c r="O39" s="165">
        <v>187500</v>
      </c>
    </row>
    <row r="40" spans="1:15" ht="34.5" customHeight="1">
      <c r="A40" s="473" t="s">
        <v>349</v>
      </c>
      <c r="B40" s="474"/>
      <c r="C40" s="474"/>
      <c r="D40" s="474"/>
      <c r="E40" s="474"/>
      <c r="F40" s="474"/>
      <c r="G40" s="474"/>
      <c r="H40" s="474"/>
      <c r="I40" s="475"/>
      <c r="J40" s="456"/>
      <c r="K40" s="457"/>
      <c r="L40" s="457"/>
      <c r="M40" s="458"/>
      <c r="N40" s="118" t="s">
        <v>656</v>
      </c>
      <c r="O40" s="165">
        <v>195000</v>
      </c>
    </row>
    <row r="41" spans="1:15" ht="34.5" customHeight="1">
      <c r="A41" s="473" t="s">
        <v>350</v>
      </c>
      <c r="B41" s="474"/>
      <c r="C41" s="474"/>
      <c r="D41" s="474"/>
      <c r="E41" s="474"/>
      <c r="F41" s="474"/>
      <c r="G41" s="474"/>
      <c r="H41" s="474"/>
      <c r="I41" s="475"/>
      <c r="J41" s="456"/>
      <c r="K41" s="457"/>
      <c r="L41" s="457"/>
      <c r="M41" s="458"/>
      <c r="N41" s="118" t="s">
        <v>656</v>
      </c>
      <c r="O41" s="165">
        <v>213750</v>
      </c>
    </row>
    <row r="42" spans="1:15" ht="34.5" customHeight="1">
      <c r="A42" s="473" t="s">
        <v>351</v>
      </c>
      <c r="B42" s="474"/>
      <c r="C42" s="474"/>
      <c r="D42" s="474"/>
      <c r="E42" s="474"/>
      <c r="F42" s="474"/>
      <c r="G42" s="474"/>
      <c r="H42" s="474"/>
      <c r="I42" s="475"/>
      <c r="J42" s="459"/>
      <c r="K42" s="460"/>
      <c r="L42" s="460"/>
      <c r="M42" s="461"/>
      <c r="N42" s="118" t="s">
        <v>648</v>
      </c>
      <c r="O42" s="165">
        <v>232500</v>
      </c>
    </row>
    <row r="43" spans="1:15" ht="14.25">
      <c r="A43" s="462" t="s">
        <v>352</v>
      </c>
      <c r="B43" s="462"/>
      <c r="C43" s="462"/>
      <c r="D43" s="462"/>
      <c r="E43" s="462"/>
      <c r="F43" s="462"/>
      <c r="G43" s="462"/>
      <c r="H43" s="462"/>
      <c r="I43" s="462"/>
      <c r="J43" s="462"/>
      <c r="K43" s="462"/>
      <c r="L43" s="462"/>
      <c r="M43" s="462"/>
      <c r="N43" s="462"/>
      <c r="O43" s="462"/>
    </row>
    <row r="44" spans="1:15" ht="15">
      <c r="A44" s="463" t="s">
        <v>353</v>
      </c>
      <c r="B44" s="463"/>
      <c r="C44" s="463"/>
      <c r="D44" s="463"/>
      <c r="E44" s="463"/>
      <c r="F44" s="463"/>
      <c r="G44" s="463"/>
      <c r="H44" s="463"/>
      <c r="I44" s="463"/>
      <c r="J44" s="463"/>
      <c r="K44" s="463"/>
      <c r="L44" s="463"/>
      <c r="M44" s="463"/>
      <c r="N44" s="118" t="s">
        <v>657</v>
      </c>
      <c r="O44" s="165">
        <v>48800</v>
      </c>
    </row>
    <row r="45" spans="1:15" ht="15">
      <c r="A45" s="463" t="s">
        <v>354</v>
      </c>
      <c r="B45" s="463"/>
      <c r="C45" s="463"/>
      <c r="D45" s="463"/>
      <c r="E45" s="463"/>
      <c r="F45" s="463"/>
      <c r="G45" s="463"/>
      <c r="H45" s="463"/>
      <c r="I45" s="463"/>
      <c r="J45" s="463"/>
      <c r="K45" s="463"/>
      <c r="L45" s="463"/>
      <c r="M45" s="463"/>
      <c r="N45" s="118" t="s">
        <v>657</v>
      </c>
      <c r="O45" s="165">
        <v>48500</v>
      </c>
    </row>
    <row r="46" spans="1:15" ht="15">
      <c r="A46" s="463" t="s">
        <v>355</v>
      </c>
      <c r="B46" s="463"/>
      <c r="C46" s="463"/>
      <c r="D46" s="463"/>
      <c r="E46" s="463"/>
      <c r="F46" s="463"/>
      <c r="G46" s="463"/>
      <c r="H46" s="463"/>
      <c r="I46" s="463"/>
      <c r="J46" s="463"/>
      <c r="K46" s="463"/>
      <c r="L46" s="463"/>
      <c r="M46" s="463"/>
      <c r="N46" s="118" t="s">
        <v>655</v>
      </c>
      <c r="O46" s="165">
        <v>51800</v>
      </c>
    </row>
    <row r="47" spans="1:15" ht="15">
      <c r="A47" s="463" t="s">
        <v>356</v>
      </c>
      <c r="B47" s="463"/>
      <c r="C47" s="463"/>
      <c r="D47" s="463"/>
      <c r="E47" s="463"/>
      <c r="F47" s="463"/>
      <c r="G47" s="463"/>
      <c r="H47" s="463"/>
      <c r="I47" s="463"/>
      <c r="J47" s="463"/>
      <c r="K47" s="463"/>
      <c r="L47" s="463"/>
      <c r="M47" s="463"/>
      <c r="N47" s="118" t="s">
        <v>655</v>
      </c>
      <c r="O47" s="165">
        <v>50800</v>
      </c>
    </row>
    <row r="48" spans="1:15" ht="15">
      <c r="A48" s="463" t="s">
        <v>357</v>
      </c>
      <c r="B48" s="463"/>
      <c r="C48" s="463"/>
      <c r="D48" s="463"/>
      <c r="E48" s="463"/>
      <c r="F48" s="463"/>
      <c r="G48" s="463"/>
      <c r="H48" s="463"/>
      <c r="I48" s="463"/>
      <c r="J48" s="463"/>
      <c r="K48" s="463"/>
      <c r="L48" s="463"/>
      <c r="M48" s="463"/>
      <c r="N48" s="118" t="s">
        <v>655</v>
      </c>
      <c r="O48" s="165">
        <v>103000</v>
      </c>
    </row>
    <row r="49" spans="1:15" ht="15">
      <c r="A49" s="463" t="s">
        <v>358</v>
      </c>
      <c r="B49" s="463"/>
      <c r="C49" s="463"/>
      <c r="D49" s="463"/>
      <c r="E49" s="463"/>
      <c r="F49" s="463"/>
      <c r="G49" s="463"/>
      <c r="H49" s="463"/>
      <c r="I49" s="463"/>
      <c r="J49" s="463"/>
      <c r="K49" s="463"/>
      <c r="L49" s="463"/>
      <c r="M49" s="463"/>
      <c r="N49" s="118" t="s">
        <v>655</v>
      </c>
      <c r="O49" s="165">
        <v>97800</v>
      </c>
    </row>
    <row r="50" spans="1:15" ht="15">
      <c r="A50" s="463" t="s">
        <v>359</v>
      </c>
      <c r="B50" s="463"/>
      <c r="C50" s="463"/>
      <c r="D50" s="463"/>
      <c r="E50" s="463"/>
      <c r="F50" s="463"/>
      <c r="G50" s="463"/>
      <c r="H50" s="463"/>
      <c r="I50" s="463"/>
      <c r="J50" s="463"/>
      <c r="K50" s="463"/>
      <c r="L50" s="463"/>
      <c r="M50" s="463"/>
      <c r="N50" s="118" t="s">
        <v>656</v>
      </c>
      <c r="O50" s="165">
        <v>56300</v>
      </c>
    </row>
    <row r="51" spans="1:15" ht="15">
      <c r="A51" s="463" t="s">
        <v>360</v>
      </c>
      <c r="B51" s="463"/>
      <c r="C51" s="463"/>
      <c r="D51" s="463"/>
      <c r="E51" s="463"/>
      <c r="F51" s="463"/>
      <c r="G51" s="463"/>
      <c r="H51" s="463"/>
      <c r="I51" s="463"/>
      <c r="J51" s="463"/>
      <c r="K51" s="463"/>
      <c r="L51" s="463"/>
      <c r="M51" s="463"/>
      <c r="N51" s="118" t="s">
        <v>656</v>
      </c>
      <c r="O51" s="165">
        <v>56300</v>
      </c>
    </row>
    <row r="52" spans="1:15" ht="15">
      <c r="A52" s="463" t="s">
        <v>361</v>
      </c>
      <c r="B52" s="463"/>
      <c r="C52" s="463"/>
      <c r="D52" s="463"/>
      <c r="E52" s="463"/>
      <c r="F52" s="463"/>
      <c r="G52" s="463"/>
      <c r="H52" s="463"/>
      <c r="I52" s="463"/>
      <c r="J52" s="463"/>
      <c r="K52" s="463"/>
      <c r="L52" s="463"/>
      <c r="M52" s="463"/>
      <c r="N52" s="118" t="s">
        <v>656</v>
      </c>
      <c r="O52" s="165">
        <v>106025</v>
      </c>
    </row>
    <row r="53" spans="1:15" ht="15">
      <c r="A53" s="463" t="s">
        <v>362</v>
      </c>
      <c r="B53" s="463"/>
      <c r="C53" s="463"/>
      <c r="D53" s="463"/>
      <c r="E53" s="463"/>
      <c r="F53" s="463"/>
      <c r="G53" s="463"/>
      <c r="H53" s="463"/>
      <c r="I53" s="463"/>
      <c r="J53" s="463"/>
      <c r="K53" s="463"/>
      <c r="L53" s="463"/>
      <c r="M53" s="463"/>
      <c r="N53" s="118" t="s">
        <v>656</v>
      </c>
      <c r="O53" s="165">
        <v>135700</v>
      </c>
    </row>
    <row r="54" spans="1:15" ht="15">
      <c r="A54" s="463" t="s">
        <v>363</v>
      </c>
      <c r="B54" s="463"/>
      <c r="C54" s="463"/>
      <c r="D54" s="463"/>
      <c r="E54" s="463"/>
      <c r="F54" s="463"/>
      <c r="G54" s="463"/>
      <c r="H54" s="463"/>
      <c r="I54" s="463"/>
      <c r="J54" s="463"/>
      <c r="K54" s="463"/>
      <c r="L54" s="463"/>
      <c r="M54" s="463"/>
      <c r="N54" s="118" t="s">
        <v>656</v>
      </c>
      <c r="O54" s="165">
        <v>117000</v>
      </c>
    </row>
    <row r="55" spans="1:15" ht="15">
      <c r="A55" s="463" t="s">
        <v>364</v>
      </c>
      <c r="B55" s="463"/>
      <c r="C55" s="463"/>
      <c r="D55" s="463"/>
      <c r="E55" s="463"/>
      <c r="F55" s="463"/>
      <c r="G55" s="463"/>
      <c r="H55" s="463"/>
      <c r="I55" s="463"/>
      <c r="J55" s="463"/>
      <c r="K55" s="463"/>
      <c r="L55" s="463"/>
      <c r="M55" s="463"/>
      <c r="N55" s="118" t="s">
        <v>658</v>
      </c>
      <c r="O55" s="165">
        <v>262500</v>
      </c>
    </row>
    <row r="56" spans="1:15" ht="15">
      <c r="A56" s="463" t="s">
        <v>365</v>
      </c>
      <c r="B56" s="463"/>
      <c r="C56" s="463"/>
      <c r="D56" s="463"/>
      <c r="E56" s="463"/>
      <c r="F56" s="463"/>
      <c r="G56" s="463"/>
      <c r="H56" s="463"/>
      <c r="I56" s="463"/>
      <c r="J56" s="463"/>
      <c r="K56" s="463"/>
      <c r="L56" s="463"/>
      <c r="M56" s="463"/>
      <c r="N56" s="118" t="s">
        <v>648</v>
      </c>
      <c r="O56" s="165">
        <v>69000</v>
      </c>
    </row>
    <row r="57" spans="1:15" ht="15">
      <c r="A57" s="463" t="s">
        <v>366</v>
      </c>
      <c r="B57" s="463"/>
      <c r="C57" s="463"/>
      <c r="D57" s="463"/>
      <c r="E57" s="463"/>
      <c r="F57" s="463"/>
      <c r="G57" s="463"/>
      <c r="H57" s="463"/>
      <c r="I57" s="463"/>
      <c r="J57" s="463"/>
      <c r="K57" s="463"/>
      <c r="L57" s="463"/>
      <c r="M57" s="463"/>
      <c r="N57" s="118" t="s">
        <v>648</v>
      </c>
      <c r="O57" s="165">
        <v>283600</v>
      </c>
    </row>
    <row r="58" spans="1:15" ht="15">
      <c r="A58" s="463" t="s">
        <v>367</v>
      </c>
      <c r="B58" s="463"/>
      <c r="C58" s="463"/>
      <c r="D58" s="463"/>
      <c r="E58" s="463"/>
      <c r="F58" s="463"/>
      <c r="G58" s="463"/>
      <c r="H58" s="463"/>
      <c r="I58" s="463"/>
      <c r="J58" s="463"/>
      <c r="K58" s="463"/>
      <c r="L58" s="463"/>
      <c r="M58" s="463"/>
      <c r="N58" s="118" t="s">
        <v>648</v>
      </c>
      <c r="O58" s="165">
        <v>67400</v>
      </c>
    </row>
    <row r="59" spans="1:15" ht="15">
      <c r="A59" s="463" t="s">
        <v>368</v>
      </c>
      <c r="B59" s="463"/>
      <c r="C59" s="463"/>
      <c r="D59" s="463"/>
      <c r="E59" s="463"/>
      <c r="F59" s="463"/>
      <c r="G59" s="463"/>
      <c r="H59" s="463"/>
      <c r="I59" s="463"/>
      <c r="J59" s="463"/>
      <c r="K59" s="463"/>
      <c r="L59" s="463"/>
      <c r="M59" s="463"/>
      <c r="N59" s="118" t="s">
        <v>648</v>
      </c>
      <c r="O59" s="165">
        <v>104800</v>
      </c>
    </row>
    <row r="60" spans="1:15" ht="15">
      <c r="A60" s="463" t="s">
        <v>369</v>
      </c>
      <c r="B60" s="463"/>
      <c r="C60" s="463"/>
      <c r="D60" s="463"/>
      <c r="E60" s="463"/>
      <c r="F60" s="463"/>
      <c r="G60" s="463"/>
      <c r="H60" s="463"/>
      <c r="I60" s="463"/>
      <c r="J60" s="463"/>
      <c r="K60" s="463"/>
      <c r="L60" s="463"/>
      <c r="M60" s="463"/>
      <c r="N60" s="118" t="s">
        <v>648</v>
      </c>
      <c r="O60" s="165">
        <v>149800</v>
      </c>
    </row>
    <row r="61" spans="1:15" ht="15">
      <c r="A61" s="463" t="s">
        <v>370</v>
      </c>
      <c r="B61" s="463"/>
      <c r="C61" s="463"/>
      <c r="D61" s="463"/>
      <c r="E61" s="463"/>
      <c r="F61" s="463"/>
      <c r="G61" s="463"/>
      <c r="H61" s="463"/>
      <c r="I61" s="463"/>
      <c r="J61" s="463"/>
      <c r="K61" s="463"/>
      <c r="L61" s="463"/>
      <c r="M61" s="463"/>
      <c r="N61" s="118" t="s">
        <v>648</v>
      </c>
      <c r="O61" s="165">
        <v>157000</v>
      </c>
    </row>
    <row r="62" spans="1:15" ht="15">
      <c r="A62" s="463" t="s">
        <v>371</v>
      </c>
      <c r="B62" s="463"/>
      <c r="C62" s="463"/>
      <c r="D62" s="463"/>
      <c r="E62" s="463"/>
      <c r="F62" s="463"/>
      <c r="G62" s="463"/>
      <c r="H62" s="463"/>
      <c r="I62" s="463"/>
      <c r="J62" s="463"/>
      <c r="K62" s="463"/>
      <c r="L62" s="463"/>
      <c r="M62" s="463"/>
      <c r="N62" s="118" t="s">
        <v>659</v>
      </c>
      <c r="O62" s="165">
        <v>363400</v>
      </c>
    </row>
    <row r="63" spans="1:15" ht="15">
      <c r="A63" s="463" t="s">
        <v>372</v>
      </c>
      <c r="B63" s="463"/>
      <c r="C63" s="463"/>
      <c r="D63" s="463"/>
      <c r="E63" s="463"/>
      <c r="F63" s="463"/>
      <c r="G63" s="463"/>
      <c r="H63" s="463"/>
      <c r="I63" s="463"/>
      <c r="J63" s="463"/>
      <c r="K63" s="463"/>
      <c r="L63" s="463"/>
      <c r="M63" s="463"/>
      <c r="N63" s="118" t="s">
        <v>652</v>
      </c>
      <c r="O63" s="165">
        <v>353718</v>
      </c>
    </row>
    <row r="64" spans="1:15" ht="15">
      <c r="A64" s="450" t="s">
        <v>1085</v>
      </c>
      <c r="B64" s="451"/>
      <c r="C64" s="451"/>
      <c r="D64" s="451"/>
      <c r="E64" s="451"/>
      <c r="F64" s="451"/>
      <c r="G64" s="451"/>
      <c r="H64" s="451"/>
      <c r="I64" s="451"/>
      <c r="J64" s="451"/>
      <c r="K64" s="451"/>
      <c r="L64" s="451"/>
      <c r="M64" s="452"/>
      <c r="N64" s="118" t="s">
        <v>652</v>
      </c>
      <c r="O64" s="165">
        <v>91800</v>
      </c>
    </row>
    <row r="65" spans="1:15" ht="15">
      <c r="A65" s="463" t="s">
        <v>373</v>
      </c>
      <c r="B65" s="463"/>
      <c r="C65" s="463"/>
      <c r="D65" s="463"/>
      <c r="E65" s="463"/>
      <c r="F65" s="463"/>
      <c r="G65" s="463"/>
      <c r="H65" s="463"/>
      <c r="I65" s="463"/>
      <c r="J65" s="463"/>
      <c r="K65" s="463"/>
      <c r="L65" s="463"/>
      <c r="M65" s="463"/>
      <c r="N65" s="118" t="s">
        <v>652</v>
      </c>
      <c r="O65" s="165">
        <v>192000</v>
      </c>
    </row>
    <row r="66" spans="1:15" ht="15">
      <c r="A66" s="463" t="s">
        <v>374</v>
      </c>
      <c r="B66" s="463"/>
      <c r="C66" s="463"/>
      <c r="D66" s="463"/>
      <c r="E66" s="463"/>
      <c r="F66" s="463"/>
      <c r="G66" s="463"/>
      <c r="H66" s="463"/>
      <c r="I66" s="463"/>
      <c r="J66" s="463"/>
      <c r="K66" s="463"/>
      <c r="L66" s="463"/>
      <c r="M66" s="463"/>
      <c r="N66" s="118" t="s">
        <v>652</v>
      </c>
      <c r="O66" s="165">
        <v>157000</v>
      </c>
    </row>
    <row r="67" spans="1:15" ht="15">
      <c r="A67" s="463" t="s">
        <v>375</v>
      </c>
      <c r="B67" s="463"/>
      <c r="C67" s="463"/>
      <c r="D67" s="463"/>
      <c r="E67" s="463"/>
      <c r="F67" s="463"/>
      <c r="G67" s="463"/>
      <c r="H67" s="463"/>
      <c r="I67" s="463"/>
      <c r="J67" s="463"/>
      <c r="K67" s="463"/>
      <c r="L67" s="463"/>
      <c r="M67" s="463"/>
      <c r="N67" s="118" t="s">
        <v>660</v>
      </c>
      <c r="O67" s="165">
        <v>376800</v>
      </c>
    </row>
    <row r="68" spans="1:15" ht="15">
      <c r="A68" s="463" t="s">
        <v>376</v>
      </c>
      <c r="B68" s="463"/>
      <c r="C68" s="463"/>
      <c r="D68" s="463"/>
      <c r="E68" s="463"/>
      <c r="F68" s="463"/>
      <c r="G68" s="463"/>
      <c r="H68" s="463"/>
      <c r="I68" s="463"/>
      <c r="J68" s="463"/>
      <c r="K68" s="463"/>
      <c r="L68" s="463"/>
      <c r="M68" s="463"/>
      <c r="N68" s="118" t="s">
        <v>661</v>
      </c>
      <c r="O68" s="165">
        <v>557900</v>
      </c>
    </row>
    <row r="69" spans="1:15" ht="15">
      <c r="A69" s="463" t="s">
        <v>377</v>
      </c>
      <c r="B69" s="463"/>
      <c r="C69" s="463"/>
      <c r="D69" s="463"/>
      <c r="E69" s="463"/>
      <c r="F69" s="463"/>
      <c r="G69" s="463"/>
      <c r="H69" s="463"/>
      <c r="I69" s="463"/>
      <c r="J69" s="463"/>
      <c r="K69" s="463"/>
      <c r="L69" s="463"/>
      <c r="M69" s="463"/>
      <c r="N69" s="118" t="s">
        <v>653</v>
      </c>
      <c r="O69" s="165">
        <v>534900</v>
      </c>
    </row>
    <row r="70" spans="1:15" ht="14.25">
      <c r="A70" s="462" t="s">
        <v>378</v>
      </c>
      <c r="B70" s="462"/>
      <c r="C70" s="462"/>
      <c r="D70" s="462"/>
      <c r="E70" s="462"/>
      <c r="F70" s="462"/>
      <c r="G70" s="462"/>
      <c r="H70" s="462"/>
      <c r="I70" s="462"/>
      <c r="J70" s="462"/>
      <c r="K70" s="462"/>
      <c r="L70" s="462"/>
      <c r="M70" s="462"/>
      <c r="N70" s="462"/>
      <c r="O70" s="462"/>
    </row>
    <row r="71" spans="1:15" ht="29.25" customHeight="1">
      <c r="A71" s="473" t="s">
        <v>379</v>
      </c>
      <c r="B71" s="474"/>
      <c r="C71" s="474"/>
      <c r="D71" s="474"/>
      <c r="E71" s="474"/>
      <c r="F71" s="474"/>
      <c r="G71" s="474"/>
      <c r="H71" s="474"/>
      <c r="I71" s="475"/>
      <c r="J71" s="476" t="s">
        <v>614</v>
      </c>
      <c r="K71" s="477"/>
      <c r="L71" s="477"/>
      <c r="M71" s="478"/>
      <c r="N71" s="118" t="s">
        <v>661</v>
      </c>
      <c r="O71" s="165">
        <v>468750</v>
      </c>
    </row>
    <row r="72" spans="1:15" ht="29.25" customHeight="1">
      <c r="A72" s="473" t="s">
        <v>380</v>
      </c>
      <c r="B72" s="474"/>
      <c r="C72" s="474"/>
      <c r="D72" s="474"/>
      <c r="E72" s="474"/>
      <c r="F72" s="474"/>
      <c r="G72" s="474"/>
      <c r="H72" s="474"/>
      <c r="I72" s="475"/>
      <c r="J72" s="479"/>
      <c r="K72" s="480"/>
      <c r="L72" s="480"/>
      <c r="M72" s="481"/>
      <c r="N72" s="118" t="s">
        <v>653</v>
      </c>
      <c r="O72" s="165">
        <v>525000</v>
      </c>
    </row>
    <row r="73" spans="1:15" ht="29.25" customHeight="1">
      <c r="A73" s="473" t="s">
        <v>381</v>
      </c>
      <c r="B73" s="474"/>
      <c r="C73" s="474"/>
      <c r="D73" s="474"/>
      <c r="E73" s="474"/>
      <c r="F73" s="474"/>
      <c r="G73" s="474"/>
      <c r="H73" s="474"/>
      <c r="I73" s="475"/>
      <c r="J73" s="482"/>
      <c r="K73" s="483"/>
      <c r="L73" s="483"/>
      <c r="M73" s="484"/>
      <c r="N73" s="118" t="s">
        <v>651</v>
      </c>
      <c r="O73" s="165">
        <v>0</v>
      </c>
    </row>
    <row r="74" spans="1:15" ht="14.25">
      <c r="A74" s="462" t="s">
        <v>382</v>
      </c>
      <c r="B74" s="462"/>
      <c r="C74" s="462"/>
      <c r="D74" s="462"/>
      <c r="E74" s="462"/>
      <c r="F74" s="462"/>
      <c r="G74" s="462"/>
      <c r="H74" s="462"/>
      <c r="I74" s="462"/>
      <c r="J74" s="462"/>
      <c r="K74" s="462"/>
      <c r="L74" s="462"/>
      <c r="M74" s="462"/>
      <c r="N74" s="462"/>
      <c r="O74" s="462"/>
    </row>
    <row r="75" spans="1:15" ht="14.25">
      <c r="A75" s="472" t="s">
        <v>383</v>
      </c>
      <c r="B75" s="472"/>
      <c r="C75" s="472"/>
      <c r="D75" s="472"/>
      <c r="E75" s="472"/>
      <c r="F75" s="472"/>
      <c r="G75" s="472"/>
      <c r="H75" s="472"/>
      <c r="I75" s="472"/>
      <c r="J75" s="472"/>
      <c r="K75" s="472"/>
      <c r="L75" s="472"/>
      <c r="M75" s="472"/>
      <c r="N75" s="472"/>
      <c r="O75" s="472"/>
    </row>
    <row r="76" spans="1:15" ht="30" customHeight="1">
      <c r="A76" s="473" t="s">
        <v>384</v>
      </c>
      <c r="B76" s="474"/>
      <c r="C76" s="474"/>
      <c r="D76" s="474"/>
      <c r="E76" s="474"/>
      <c r="F76" s="474"/>
      <c r="G76" s="474"/>
      <c r="H76" s="474"/>
      <c r="I76" s="475"/>
      <c r="J76" s="476" t="s">
        <v>615</v>
      </c>
      <c r="K76" s="477"/>
      <c r="L76" s="477"/>
      <c r="M76" s="478"/>
      <c r="N76" s="118" t="s">
        <v>655</v>
      </c>
      <c r="O76" s="165">
        <v>116250</v>
      </c>
    </row>
    <row r="77" spans="1:15" ht="30" customHeight="1">
      <c r="A77" s="473" t="s">
        <v>385</v>
      </c>
      <c r="B77" s="474"/>
      <c r="C77" s="474"/>
      <c r="D77" s="474"/>
      <c r="E77" s="474"/>
      <c r="F77" s="474"/>
      <c r="G77" s="474"/>
      <c r="H77" s="474"/>
      <c r="I77" s="475"/>
      <c r="J77" s="479"/>
      <c r="K77" s="480"/>
      <c r="L77" s="480"/>
      <c r="M77" s="481"/>
      <c r="N77" s="118" t="s">
        <v>656</v>
      </c>
      <c r="O77" s="165">
        <v>0</v>
      </c>
    </row>
    <row r="78" spans="1:15" ht="30" customHeight="1">
      <c r="A78" s="473" t="s">
        <v>386</v>
      </c>
      <c r="B78" s="474"/>
      <c r="C78" s="474"/>
      <c r="D78" s="474"/>
      <c r="E78" s="474"/>
      <c r="F78" s="474"/>
      <c r="G78" s="474"/>
      <c r="H78" s="474"/>
      <c r="I78" s="475"/>
      <c r="J78" s="479"/>
      <c r="K78" s="480"/>
      <c r="L78" s="480"/>
      <c r="M78" s="481"/>
      <c r="N78" s="118" t="s">
        <v>648</v>
      </c>
      <c r="O78" s="165">
        <v>216750</v>
      </c>
    </row>
    <row r="79" spans="1:15" ht="30" customHeight="1">
      <c r="A79" s="473" t="s">
        <v>387</v>
      </c>
      <c r="B79" s="474"/>
      <c r="C79" s="474"/>
      <c r="D79" s="474"/>
      <c r="E79" s="474"/>
      <c r="F79" s="474"/>
      <c r="G79" s="474"/>
      <c r="H79" s="474"/>
      <c r="I79" s="475"/>
      <c r="J79" s="482"/>
      <c r="K79" s="483"/>
      <c r="L79" s="483"/>
      <c r="M79" s="484"/>
      <c r="N79" s="118" t="s">
        <v>652</v>
      </c>
      <c r="O79" s="165">
        <v>232500</v>
      </c>
    </row>
    <row r="80" spans="1:15" ht="14.25">
      <c r="A80" s="472" t="s">
        <v>388</v>
      </c>
      <c r="B80" s="472"/>
      <c r="C80" s="472"/>
      <c r="D80" s="472"/>
      <c r="E80" s="472"/>
      <c r="F80" s="472"/>
      <c r="G80" s="472"/>
      <c r="H80" s="472"/>
      <c r="I80" s="472"/>
      <c r="J80" s="472"/>
      <c r="K80" s="472"/>
      <c r="L80" s="472"/>
      <c r="M80" s="472"/>
      <c r="N80" s="472"/>
      <c r="O80" s="472"/>
    </row>
    <row r="81" spans="1:15" ht="31.5" customHeight="1">
      <c r="A81" s="473" t="s">
        <v>389</v>
      </c>
      <c r="B81" s="474"/>
      <c r="C81" s="474"/>
      <c r="D81" s="474"/>
      <c r="E81" s="474"/>
      <c r="F81" s="474"/>
      <c r="G81" s="474"/>
      <c r="H81" s="474"/>
      <c r="I81" s="475"/>
      <c r="J81" s="453" t="s">
        <v>616</v>
      </c>
      <c r="K81" s="454"/>
      <c r="L81" s="454"/>
      <c r="M81" s="455"/>
      <c r="N81" s="118" t="s">
        <v>657</v>
      </c>
      <c r="O81" s="165">
        <v>88000</v>
      </c>
    </row>
    <row r="82" spans="1:15" ht="31.5" customHeight="1">
      <c r="A82" s="473" t="s">
        <v>390</v>
      </c>
      <c r="B82" s="474"/>
      <c r="C82" s="474"/>
      <c r="D82" s="474"/>
      <c r="E82" s="474"/>
      <c r="F82" s="474"/>
      <c r="G82" s="474"/>
      <c r="H82" s="474"/>
      <c r="I82" s="475"/>
      <c r="J82" s="456"/>
      <c r="K82" s="457"/>
      <c r="L82" s="457"/>
      <c r="M82" s="458"/>
      <c r="N82" s="118" t="s">
        <v>655</v>
      </c>
      <c r="O82" s="165">
        <v>106800</v>
      </c>
    </row>
    <row r="83" spans="1:15" ht="31.5" customHeight="1">
      <c r="A83" s="473" t="s">
        <v>391</v>
      </c>
      <c r="B83" s="474"/>
      <c r="C83" s="474"/>
      <c r="D83" s="474"/>
      <c r="E83" s="474"/>
      <c r="F83" s="474"/>
      <c r="G83" s="474"/>
      <c r="H83" s="474"/>
      <c r="I83" s="475"/>
      <c r="J83" s="456"/>
      <c r="K83" s="457"/>
      <c r="L83" s="457"/>
      <c r="M83" s="458"/>
      <c r="N83" s="118" t="s">
        <v>656</v>
      </c>
      <c r="O83" s="165">
        <v>120000</v>
      </c>
    </row>
    <row r="84" spans="1:15" ht="31.5" customHeight="1">
      <c r="A84" s="473" t="s">
        <v>392</v>
      </c>
      <c r="B84" s="474"/>
      <c r="C84" s="474"/>
      <c r="D84" s="474"/>
      <c r="E84" s="474"/>
      <c r="F84" s="474"/>
      <c r="G84" s="474"/>
      <c r="H84" s="474"/>
      <c r="I84" s="475"/>
      <c r="J84" s="456"/>
      <c r="K84" s="457"/>
      <c r="L84" s="457"/>
      <c r="M84" s="458"/>
      <c r="N84" s="118" t="s">
        <v>648</v>
      </c>
      <c r="O84" s="165">
        <v>168525</v>
      </c>
    </row>
    <row r="85" spans="1:15" ht="31.5" customHeight="1">
      <c r="A85" s="473" t="s">
        <v>393</v>
      </c>
      <c r="B85" s="474"/>
      <c r="C85" s="474"/>
      <c r="D85" s="474"/>
      <c r="E85" s="474"/>
      <c r="F85" s="474"/>
      <c r="G85" s="474"/>
      <c r="H85" s="474"/>
      <c r="I85" s="475"/>
      <c r="J85" s="459"/>
      <c r="K85" s="460"/>
      <c r="L85" s="460"/>
      <c r="M85" s="461"/>
      <c r="N85" s="118" t="s">
        <v>652</v>
      </c>
      <c r="O85" s="165">
        <v>227900</v>
      </c>
    </row>
    <row r="86" spans="1:15" ht="14.25">
      <c r="A86" s="472" t="s">
        <v>394</v>
      </c>
      <c r="B86" s="472"/>
      <c r="C86" s="472"/>
      <c r="D86" s="472"/>
      <c r="E86" s="472"/>
      <c r="F86" s="472"/>
      <c r="G86" s="472"/>
      <c r="H86" s="472"/>
      <c r="I86" s="472"/>
      <c r="J86" s="472"/>
      <c r="K86" s="472"/>
      <c r="L86" s="472"/>
      <c r="M86" s="472"/>
      <c r="N86" s="472"/>
      <c r="O86" s="472"/>
    </row>
    <row r="87" spans="1:15" ht="27.75" customHeight="1">
      <c r="A87" s="473" t="s">
        <v>395</v>
      </c>
      <c r="B87" s="474"/>
      <c r="C87" s="474"/>
      <c r="D87" s="474"/>
      <c r="E87" s="474"/>
      <c r="F87" s="474"/>
      <c r="G87" s="474"/>
      <c r="H87" s="474"/>
      <c r="I87" s="475"/>
      <c r="J87" s="453" t="s">
        <v>617</v>
      </c>
      <c r="K87" s="454"/>
      <c r="L87" s="454"/>
      <c r="M87" s="455"/>
      <c r="N87" s="118" t="s">
        <v>657</v>
      </c>
      <c r="O87" s="165">
        <v>86250</v>
      </c>
    </row>
    <row r="88" spans="1:15" ht="27.75" customHeight="1">
      <c r="A88" s="473" t="s">
        <v>396</v>
      </c>
      <c r="B88" s="474"/>
      <c r="C88" s="474"/>
      <c r="D88" s="474"/>
      <c r="E88" s="474"/>
      <c r="F88" s="474"/>
      <c r="G88" s="474"/>
      <c r="H88" s="474"/>
      <c r="I88" s="475"/>
      <c r="J88" s="456"/>
      <c r="K88" s="457"/>
      <c r="L88" s="457"/>
      <c r="M88" s="458"/>
      <c r="N88" s="118" t="s">
        <v>655</v>
      </c>
      <c r="O88" s="165">
        <v>103500</v>
      </c>
    </row>
    <row r="89" spans="1:15" ht="27.75" customHeight="1">
      <c r="A89" s="473" t="s">
        <v>397</v>
      </c>
      <c r="B89" s="474"/>
      <c r="C89" s="474"/>
      <c r="D89" s="474"/>
      <c r="E89" s="474"/>
      <c r="F89" s="474"/>
      <c r="G89" s="474"/>
      <c r="H89" s="474"/>
      <c r="I89" s="475"/>
      <c r="J89" s="456"/>
      <c r="K89" s="457"/>
      <c r="L89" s="457"/>
      <c r="M89" s="458"/>
      <c r="N89" s="118" t="s">
        <v>656</v>
      </c>
      <c r="O89" s="165">
        <v>116250</v>
      </c>
    </row>
    <row r="90" spans="1:15" ht="27.75" customHeight="1">
      <c r="A90" s="473" t="s">
        <v>398</v>
      </c>
      <c r="B90" s="474"/>
      <c r="C90" s="474"/>
      <c r="D90" s="474"/>
      <c r="E90" s="474"/>
      <c r="F90" s="474"/>
      <c r="G90" s="474"/>
      <c r="H90" s="474"/>
      <c r="I90" s="475"/>
      <c r="J90" s="456"/>
      <c r="K90" s="457"/>
      <c r="L90" s="457"/>
      <c r="M90" s="458"/>
      <c r="N90" s="118" t="s">
        <v>648</v>
      </c>
      <c r="O90" s="165">
        <v>158000</v>
      </c>
    </row>
    <row r="91" spans="1:15" ht="27.75" customHeight="1">
      <c r="A91" s="473" t="s">
        <v>399</v>
      </c>
      <c r="B91" s="474"/>
      <c r="C91" s="474"/>
      <c r="D91" s="474"/>
      <c r="E91" s="474"/>
      <c r="F91" s="474"/>
      <c r="G91" s="474"/>
      <c r="H91" s="474"/>
      <c r="I91" s="475"/>
      <c r="J91" s="456"/>
      <c r="K91" s="457"/>
      <c r="L91" s="457"/>
      <c r="M91" s="458"/>
      <c r="N91" s="118" t="s">
        <v>652</v>
      </c>
      <c r="O91" s="165">
        <v>206250</v>
      </c>
    </row>
    <row r="92" spans="1:15" ht="27.75" customHeight="1">
      <c r="A92" s="473" t="s">
        <v>400</v>
      </c>
      <c r="B92" s="474"/>
      <c r="C92" s="474"/>
      <c r="D92" s="474"/>
      <c r="E92" s="474"/>
      <c r="F92" s="474"/>
      <c r="G92" s="474"/>
      <c r="H92" s="474"/>
      <c r="I92" s="475"/>
      <c r="J92" s="459"/>
      <c r="K92" s="460"/>
      <c r="L92" s="460"/>
      <c r="M92" s="461"/>
      <c r="N92" s="118" t="s">
        <v>660</v>
      </c>
      <c r="O92" s="165">
        <v>226400</v>
      </c>
    </row>
    <row r="93" spans="1:15" ht="14.25">
      <c r="A93" s="472" t="s">
        <v>401</v>
      </c>
      <c r="B93" s="472"/>
      <c r="C93" s="472"/>
      <c r="D93" s="472"/>
      <c r="E93" s="472"/>
      <c r="F93" s="472"/>
      <c r="G93" s="472"/>
      <c r="H93" s="472"/>
      <c r="I93" s="472"/>
      <c r="J93" s="472"/>
      <c r="K93" s="472"/>
      <c r="L93" s="472"/>
      <c r="M93" s="472"/>
      <c r="N93" s="472"/>
      <c r="O93" s="472"/>
    </row>
    <row r="94" spans="1:15" ht="29.25" customHeight="1">
      <c r="A94" s="473" t="s">
        <v>402</v>
      </c>
      <c r="B94" s="474"/>
      <c r="C94" s="474"/>
      <c r="D94" s="474"/>
      <c r="E94" s="474"/>
      <c r="F94" s="474"/>
      <c r="G94" s="474"/>
      <c r="H94" s="474"/>
      <c r="I94" s="475"/>
      <c r="J94" s="453" t="s">
        <v>618</v>
      </c>
      <c r="K94" s="454"/>
      <c r="L94" s="454"/>
      <c r="M94" s="455"/>
      <c r="N94" s="118" t="s">
        <v>657</v>
      </c>
      <c r="O94" s="165">
        <v>103275</v>
      </c>
    </row>
    <row r="95" spans="1:15" ht="29.25" customHeight="1">
      <c r="A95" s="473" t="s">
        <v>403</v>
      </c>
      <c r="B95" s="474"/>
      <c r="C95" s="474"/>
      <c r="D95" s="474"/>
      <c r="E95" s="474"/>
      <c r="F95" s="474"/>
      <c r="G95" s="474"/>
      <c r="H95" s="474"/>
      <c r="I95" s="475"/>
      <c r="J95" s="456"/>
      <c r="K95" s="457"/>
      <c r="L95" s="457"/>
      <c r="M95" s="458"/>
      <c r="N95" s="118" t="s">
        <v>655</v>
      </c>
      <c r="O95" s="165">
        <v>0</v>
      </c>
    </row>
    <row r="96" spans="1:15" ht="29.25" customHeight="1">
      <c r="A96" s="473" t="s">
        <v>404</v>
      </c>
      <c r="B96" s="474"/>
      <c r="C96" s="474"/>
      <c r="D96" s="474"/>
      <c r="E96" s="474"/>
      <c r="F96" s="474"/>
      <c r="G96" s="474"/>
      <c r="H96" s="474"/>
      <c r="I96" s="475"/>
      <c r="J96" s="456"/>
      <c r="K96" s="457"/>
      <c r="L96" s="457"/>
      <c r="M96" s="458"/>
      <c r="N96" s="118" t="s">
        <v>656</v>
      </c>
      <c r="O96" s="165">
        <v>0</v>
      </c>
    </row>
    <row r="97" spans="1:15" ht="29.25" customHeight="1">
      <c r="A97" s="473" t="s">
        <v>405</v>
      </c>
      <c r="B97" s="474"/>
      <c r="C97" s="474"/>
      <c r="D97" s="474"/>
      <c r="E97" s="474"/>
      <c r="F97" s="474"/>
      <c r="G97" s="474"/>
      <c r="H97" s="474"/>
      <c r="I97" s="475"/>
      <c r="J97" s="456"/>
      <c r="K97" s="457"/>
      <c r="L97" s="457"/>
      <c r="M97" s="458"/>
      <c r="N97" s="118" t="s">
        <v>648</v>
      </c>
      <c r="O97" s="165">
        <v>0</v>
      </c>
    </row>
    <row r="98" spans="1:15" ht="29.25" customHeight="1">
      <c r="A98" s="473" t="s">
        <v>406</v>
      </c>
      <c r="B98" s="474"/>
      <c r="C98" s="474"/>
      <c r="D98" s="474"/>
      <c r="E98" s="474"/>
      <c r="F98" s="474"/>
      <c r="G98" s="474"/>
      <c r="H98" s="474"/>
      <c r="I98" s="475"/>
      <c r="J98" s="456"/>
      <c r="K98" s="457"/>
      <c r="L98" s="457"/>
      <c r="M98" s="458"/>
      <c r="N98" s="118" t="s">
        <v>652</v>
      </c>
      <c r="O98" s="165">
        <v>233300</v>
      </c>
    </row>
    <row r="99" spans="1:15" ht="29.25" customHeight="1">
      <c r="A99" s="473" t="s">
        <v>407</v>
      </c>
      <c r="B99" s="474"/>
      <c r="C99" s="474"/>
      <c r="D99" s="474"/>
      <c r="E99" s="474"/>
      <c r="F99" s="474"/>
      <c r="G99" s="474"/>
      <c r="H99" s="474"/>
      <c r="I99" s="475"/>
      <c r="J99" s="459"/>
      <c r="K99" s="460"/>
      <c r="L99" s="460"/>
      <c r="M99" s="461"/>
      <c r="N99" s="118" t="s">
        <v>660</v>
      </c>
      <c r="O99" s="165">
        <v>247800</v>
      </c>
    </row>
    <row r="100" spans="1:15" ht="15">
      <c r="A100" s="114" t="s">
        <v>408</v>
      </c>
      <c r="B100" s="114"/>
      <c r="C100" s="115"/>
      <c r="D100" s="116"/>
      <c r="E100" s="116"/>
      <c r="F100" s="116"/>
      <c r="G100" s="116"/>
      <c r="H100" s="116"/>
      <c r="I100" s="116"/>
      <c r="J100" s="158"/>
      <c r="K100" s="158"/>
      <c r="L100" s="158"/>
      <c r="M100" s="158"/>
      <c r="N100" s="116"/>
      <c r="O100" s="117"/>
    </row>
    <row r="101" spans="1:15" ht="30" customHeight="1">
      <c r="A101" s="473" t="s">
        <v>409</v>
      </c>
      <c r="B101" s="474"/>
      <c r="C101" s="474"/>
      <c r="D101" s="474"/>
      <c r="E101" s="474"/>
      <c r="F101" s="474"/>
      <c r="G101" s="474"/>
      <c r="H101" s="474"/>
      <c r="I101" s="475"/>
      <c r="J101" s="453" t="s">
        <v>619</v>
      </c>
      <c r="K101" s="454"/>
      <c r="L101" s="454"/>
      <c r="M101" s="455"/>
      <c r="N101" s="118" t="s">
        <v>657</v>
      </c>
      <c r="O101" s="165">
        <v>218700</v>
      </c>
    </row>
    <row r="102" spans="1:15" ht="30" customHeight="1">
      <c r="A102" s="473" t="s">
        <v>410</v>
      </c>
      <c r="B102" s="474"/>
      <c r="C102" s="474"/>
      <c r="D102" s="474"/>
      <c r="E102" s="474"/>
      <c r="F102" s="474"/>
      <c r="G102" s="474"/>
      <c r="H102" s="474"/>
      <c r="I102" s="475"/>
      <c r="J102" s="456"/>
      <c r="K102" s="457"/>
      <c r="L102" s="457"/>
      <c r="M102" s="458"/>
      <c r="N102" s="118" t="s">
        <v>655</v>
      </c>
      <c r="O102" s="165">
        <v>202500</v>
      </c>
    </row>
    <row r="103" spans="1:15" ht="30" customHeight="1">
      <c r="A103" s="473" t="s">
        <v>411</v>
      </c>
      <c r="B103" s="474"/>
      <c r="C103" s="474"/>
      <c r="D103" s="474"/>
      <c r="E103" s="474"/>
      <c r="F103" s="474"/>
      <c r="G103" s="474"/>
      <c r="H103" s="474"/>
      <c r="I103" s="475"/>
      <c r="J103" s="456"/>
      <c r="K103" s="457"/>
      <c r="L103" s="457"/>
      <c r="M103" s="458"/>
      <c r="N103" s="118" t="s">
        <v>656</v>
      </c>
      <c r="O103" s="165">
        <v>232500</v>
      </c>
    </row>
    <row r="104" spans="1:15" ht="30" customHeight="1">
      <c r="A104" s="473" t="s">
        <v>412</v>
      </c>
      <c r="B104" s="474"/>
      <c r="C104" s="474"/>
      <c r="D104" s="474"/>
      <c r="E104" s="474"/>
      <c r="F104" s="474"/>
      <c r="G104" s="474"/>
      <c r="H104" s="474"/>
      <c r="I104" s="475"/>
      <c r="J104" s="456"/>
      <c r="K104" s="457"/>
      <c r="L104" s="457"/>
      <c r="M104" s="458"/>
      <c r="N104" s="118" t="s">
        <v>648</v>
      </c>
      <c r="O104" s="165">
        <v>281250</v>
      </c>
    </row>
    <row r="105" spans="1:15" ht="30" customHeight="1">
      <c r="A105" s="473" t="s">
        <v>413</v>
      </c>
      <c r="B105" s="474"/>
      <c r="C105" s="474"/>
      <c r="D105" s="474"/>
      <c r="E105" s="474"/>
      <c r="F105" s="474"/>
      <c r="G105" s="474"/>
      <c r="H105" s="474"/>
      <c r="I105" s="475"/>
      <c r="J105" s="456"/>
      <c r="K105" s="457"/>
      <c r="L105" s="457"/>
      <c r="M105" s="458"/>
      <c r="N105" s="118" t="s">
        <v>652</v>
      </c>
      <c r="O105" s="165">
        <v>311250</v>
      </c>
    </row>
    <row r="106" spans="1:15" ht="14.25">
      <c r="A106" s="472" t="s">
        <v>414</v>
      </c>
      <c r="B106" s="472"/>
      <c r="C106" s="472"/>
      <c r="D106" s="472"/>
      <c r="E106" s="472"/>
      <c r="F106" s="472"/>
      <c r="G106" s="472"/>
      <c r="H106" s="472"/>
      <c r="I106" s="472"/>
      <c r="J106" s="472"/>
      <c r="K106" s="472"/>
      <c r="L106" s="472"/>
      <c r="M106" s="472"/>
      <c r="N106" s="472"/>
      <c r="O106" s="472"/>
    </row>
    <row r="107" spans="1:15" ht="15" customHeight="1">
      <c r="A107" s="450" t="s">
        <v>415</v>
      </c>
      <c r="B107" s="451"/>
      <c r="C107" s="451"/>
      <c r="D107" s="451"/>
      <c r="E107" s="451"/>
      <c r="F107" s="451"/>
      <c r="G107" s="451"/>
      <c r="H107" s="451"/>
      <c r="I107" s="452"/>
      <c r="J107" s="494"/>
      <c r="K107" s="495"/>
      <c r="L107" s="495"/>
      <c r="M107" s="496"/>
      <c r="N107" s="118" t="s">
        <v>657</v>
      </c>
      <c r="O107" s="165">
        <v>0</v>
      </c>
    </row>
    <row r="108" spans="1:15" ht="14.25">
      <c r="A108" s="472" t="s">
        <v>416</v>
      </c>
      <c r="B108" s="472"/>
      <c r="C108" s="472"/>
      <c r="D108" s="472"/>
      <c r="E108" s="472"/>
      <c r="F108" s="472"/>
      <c r="G108" s="472"/>
      <c r="H108" s="472"/>
      <c r="I108" s="472"/>
      <c r="J108" s="472"/>
      <c r="K108" s="472"/>
      <c r="L108" s="472"/>
      <c r="M108" s="472"/>
      <c r="N108" s="472"/>
      <c r="O108" s="472"/>
    </row>
    <row r="109" spans="1:15" ht="30.75" customHeight="1">
      <c r="A109" s="473" t="s">
        <v>417</v>
      </c>
      <c r="B109" s="474"/>
      <c r="C109" s="474"/>
      <c r="D109" s="474"/>
      <c r="E109" s="474"/>
      <c r="F109" s="474"/>
      <c r="G109" s="474"/>
      <c r="H109" s="474"/>
      <c r="I109" s="475"/>
      <c r="J109" s="453" t="s">
        <v>620</v>
      </c>
      <c r="K109" s="454"/>
      <c r="L109" s="454"/>
      <c r="M109" s="455"/>
      <c r="N109" s="118" t="s">
        <v>655</v>
      </c>
      <c r="O109" s="165">
        <v>180900</v>
      </c>
    </row>
    <row r="110" spans="1:15" ht="30.75" customHeight="1">
      <c r="A110" s="473" t="s">
        <v>418</v>
      </c>
      <c r="B110" s="474"/>
      <c r="C110" s="474"/>
      <c r="D110" s="474"/>
      <c r="E110" s="474"/>
      <c r="F110" s="474"/>
      <c r="G110" s="474"/>
      <c r="H110" s="474"/>
      <c r="I110" s="475"/>
      <c r="J110" s="456"/>
      <c r="K110" s="457"/>
      <c r="L110" s="457"/>
      <c r="M110" s="458"/>
      <c r="N110" s="118" t="s">
        <v>655</v>
      </c>
      <c r="O110" s="165">
        <v>0</v>
      </c>
    </row>
    <row r="111" spans="1:15" ht="30.75" customHeight="1">
      <c r="A111" s="473" t="s">
        <v>419</v>
      </c>
      <c r="B111" s="474"/>
      <c r="C111" s="474"/>
      <c r="D111" s="474"/>
      <c r="E111" s="474"/>
      <c r="F111" s="474"/>
      <c r="G111" s="474"/>
      <c r="H111" s="474"/>
      <c r="I111" s="475"/>
      <c r="J111" s="456"/>
      <c r="K111" s="457"/>
      <c r="L111" s="457"/>
      <c r="M111" s="458"/>
      <c r="N111" s="118" t="s">
        <v>656</v>
      </c>
      <c r="O111" s="165">
        <v>0</v>
      </c>
    </row>
    <row r="112" spans="1:15" ht="30.75" customHeight="1">
      <c r="A112" s="473" t="s">
        <v>420</v>
      </c>
      <c r="B112" s="474"/>
      <c r="C112" s="474"/>
      <c r="D112" s="474"/>
      <c r="E112" s="474"/>
      <c r="F112" s="474"/>
      <c r="G112" s="474"/>
      <c r="H112" s="474"/>
      <c r="I112" s="475"/>
      <c r="J112" s="456"/>
      <c r="K112" s="457"/>
      <c r="L112" s="457"/>
      <c r="M112" s="458"/>
      <c r="N112" s="118" t="s">
        <v>656</v>
      </c>
      <c r="O112" s="165">
        <v>0</v>
      </c>
    </row>
    <row r="113" spans="1:15" ht="14.25">
      <c r="A113" s="472" t="s">
        <v>421</v>
      </c>
      <c r="B113" s="472"/>
      <c r="C113" s="472"/>
      <c r="D113" s="472"/>
      <c r="E113" s="472"/>
      <c r="F113" s="472"/>
      <c r="G113" s="472"/>
      <c r="H113" s="472"/>
      <c r="I113" s="472"/>
      <c r="J113" s="472"/>
      <c r="K113" s="472"/>
      <c r="L113" s="472"/>
      <c r="M113" s="472"/>
      <c r="N113" s="472"/>
      <c r="O113" s="472"/>
    </row>
    <row r="114" spans="1:15" ht="28.5" customHeight="1">
      <c r="A114" s="473" t="s">
        <v>422</v>
      </c>
      <c r="B114" s="474"/>
      <c r="C114" s="474"/>
      <c r="D114" s="474"/>
      <c r="E114" s="474"/>
      <c r="F114" s="474"/>
      <c r="G114" s="474"/>
      <c r="H114" s="474"/>
      <c r="I114" s="475"/>
      <c r="J114" s="453" t="s">
        <v>621</v>
      </c>
      <c r="K114" s="454"/>
      <c r="L114" s="454"/>
      <c r="M114" s="455"/>
      <c r="N114" s="118" t="s">
        <v>655</v>
      </c>
      <c r="O114" s="165">
        <v>307500</v>
      </c>
    </row>
    <row r="115" spans="1:15" ht="28.5" customHeight="1">
      <c r="A115" s="473" t="s">
        <v>423</v>
      </c>
      <c r="B115" s="474"/>
      <c r="C115" s="474"/>
      <c r="D115" s="474"/>
      <c r="E115" s="474"/>
      <c r="F115" s="474"/>
      <c r="G115" s="474"/>
      <c r="H115" s="474"/>
      <c r="I115" s="475"/>
      <c r="J115" s="456"/>
      <c r="K115" s="457"/>
      <c r="L115" s="457"/>
      <c r="M115" s="458"/>
      <c r="N115" s="118" t="s">
        <v>655</v>
      </c>
      <c r="O115" s="165">
        <v>318750</v>
      </c>
    </row>
    <row r="116" spans="1:15" ht="28.5" customHeight="1">
      <c r="A116" s="473" t="s">
        <v>424</v>
      </c>
      <c r="B116" s="474"/>
      <c r="C116" s="474"/>
      <c r="D116" s="474"/>
      <c r="E116" s="474"/>
      <c r="F116" s="474"/>
      <c r="G116" s="474"/>
      <c r="H116" s="474"/>
      <c r="I116" s="475"/>
      <c r="J116" s="456"/>
      <c r="K116" s="457"/>
      <c r="L116" s="457"/>
      <c r="M116" s="458"/>
      <c r="N116" s="118" t="s">
        <v>656</v>
      </c>
      <c r="O116" s="165">
        <v>345000</v>
      </c>
    </row>
    <row r="117" spans="1:15" ht="28.5" customHeight="1">
      <c r="A117" s="473" t="s">
        <v>425</v>
      </c>
      <c r="B117" s="474"/>
      <c r="C117" s="474"/>
      <c r="D117" s="474"/>
      <c r="E117" s="474"/>
      <c r="F117" s="474"/>
      <c r="G117" s="474"/>
      <c r="H117" s="474"/>
      <c r="I117" s="475"/>
      <c r="J117" s="456"/>
      <c r="K117" s="457"/>
      <c r="L117" s="457"/>
      <c r="M117" s="458"/>
      <c r="N117" s="118" t="s">
        <v>656</v>
      </c>
      <c r="O117" s="165">
        <v>356250</v>
      </c>
    </row>
    <row r="118" spans="1:15" ht="28.5" customHeight="1">
      <c r="A118" s="473" t="s">
        <v>426</v>
      </c>
      <c r="B118" s="474"/>
      <c r="C118" s="474"/>
      <c r="D118" s="474"/>
      <c r="E118" s="474"/>
      <c r="F118" s="474"/>
      <c r="G118" s="474"/>
      <c r="H118" s="474"/>
      <c r="I118" s="475"/>
      <c r="J118" s="456"/>
      <c r="K118" s="457"/>
      <c r="L118" s="457"/>
      <c r="M118" s="458"/>
      <c r="N118" s="118" t="s">
        <v>648</v>
      </c>
      <c r="O118" s="165">
        <v>0</v>
      </c>
    </row>
    <row r="119" spans="1:15" ht="28.5" customHeight="1">
      <c r="A119" s="473" t="s">
        <v>427</v>
      </c>
      <c r="B119" s="474"/>
      <c r="C119" s="474"/>
      <c r="D119" s="474"/>
      <c r="E119" s="474"/>
      <c r="F119" s="474"/>
      <c r="G119" s="474"/>
      <c r="H119" s="474"/>
      <c r="I119" s="475"/>
      <c r="J119" s="459"/>
      <c r="K119" s="460"/>
      <c r="L119" s="460"/>
      <c r="M119" s="461"/>
      <c r="N119" s="118" t="s">
        <v>648</v>
      </c>
      <c r="O119" s="165">
        <v>412500</v>
      </c>
    </row>
    <row r="120" spans="1:15" ht="14.25">
      <c r="A120" s="472" t="s">
        <v>428</v>
      </c>
      <c r="B120" s="472"/>
      <c r="C120" s="472"/>
      <c r="D120" s="472"/>
      <c r="E120" s="472"/>
      <c r="F120" s="472"/>
      <c r="G120" s="472"/>
      <c r="H120" s="472"/>
      <c r="I120" s="472"/>
      <c r="J120" s="472"/>
      <c r="K120" s="472"/>
      <c r="L120" s="472"/>
      <c r="M120" s="472"/>
      <c r="N120" s="472"/>
      <c r="O120" s="472"/>
    </row>
    <row r="121" spans="1:15" ht="31.5" customHeight="1">
      <c r="A121" s="473" t="s">
        <v>429</v>
      </c>
      <c r="B121" s="474"/>
      <c r="C121" s="474"/>
      <c r="D121" s="474"/>
      <c r="E121" s="474"/>
      <c r="F121" s="474"/>
      <c r="G121" s="474"/>
      <c r="H121" s="474"/>
      <c r="I121" s="475"/>
      <c r="J121" s="453" t="s">
        <v>622</v>
      </c>
      <c r="K121" s="454"/>
      <c r="L121" s="454"/>
      <c r="M121" s="455"/>
      <c r="N121" s="118" t="s">
        <v>655</v>
      </c>
      <c r="O121" s="165">
        <v>187000</v>
      </c>
    </row>
    <row r="122" spans="1:15" ht="31.5" customHeight="1">
      <c r="A122" s="473" t="s">
        <v>430</v>
      </c>
      <c r="B122" s="474"/>
      <c r="C122" s="474"/>
      <c r="D122" s="474"/>
      <c r="E122" s="474"/>
      <c r="F122" s="474"/>
      <c r="G122" s="474"/>
      <c r="H122" s="474"/>
      <c r="I122" s="475"/>
      <c r="J122" s="456"/>
      <c r="K122" s="457"/>
      <c r="L122" s="457"/>
      <c r="M122" s="458"/>
      <c r="N122" s="118" t="s">
        <v>656</v>
      </c>
      <c r="O122" s="165">
        <v>206000</v>
      </c>
    </row>
    <row r="123" spans="1:15" ht="14.25">
      <c r="A123" s="472" t="s">
        <v>431</v>
      </c>
      <c r="B123" s="472"/>
      <c r="C123" s="472"/>
      <c r="D123" s="472"/>
      <c r="E123" s="472"/>
      <c r="F123" s="472"/>
      <c r="G123" s="472"/>
      <c r="H123" s="472"/>
      <c r="I123" s="472"/>
      <c r="J123" s="472"/>
      <c r="K123" s="472"/>
      <c r="L123" s="472"/>
      <c r="M123" s="472"/>
      <c r="N123" s="472"/>
      <c r="O123" s="472"/>
    </row>
    <row r="124" spans="1:15" ht="30" customHeight="1">
      <c r="A124" s="473" t="s">
        <v>432</v>
      </c>
      <c r="B124" s="474"/>
      <c r="C124" s="474"/>
      <c r="D124" s="474"/>
      <c r="E124" s="474"/>
      <c r="F124" s="474"/>
      <c r="G124" s="474"/>
      <c r="H124" s="474"/>
      <c r="I124" s="475"/>
      <c r="J124" s="476" t="s">
        <v>623</v>
      </c>
      <c r="K124" s="477"/>
      <c r="L124" s="477"/>
      <c r="M124" s="478"/>
      <c r="N124" s="118" t="s">
        <v>655</v>
      </c>
      <c r="O124" s="165">
        <v>0</v>
      </c>
    </row>
    <row r="125" spans="1:15" ht="30" customHeight="1">
      <c r="A125" s="473" t="s">
        <v>433</v>
      </c>
      <c r="B125" s="474"/>
      <c r="C125" s="474"/>
      <c r="D125" s="474"/>
      <c r="E125" s="474"/>
      <c r="F125" s="474"/>
      <c r="G125" s="474"/>
      <c r="H125" s="474"/>
      <c r="I125" s="475"/>
      <c r="J125" s="479"/>
      <c r="K125" s="480"/>
      <c r="L125" s="480"/>
      <c r="M125" s="481"/>
      <c r="N125" s="118" t="s">
        <v>655</v>
      </c>
      <c r="O125" s="165">
        <v>110625</v>
      </c>
    </row>
    <row r="126" spans="1:15" ht="30" customHeight="1">
      <c r="A126" s="473" t="s">
        <v>434</v>
      </c>
      <c r="B126" s="474"/>
      <c r="C126" s="474"/>
      <c r="D126" s="474"/>
      <c r="E126" s="474"/>
      <c r="F126" s="474"/>
      <c r="G126" s="474"/>
      <c r="H126" s="474"/>
      <c r="I126" s="475"/>
      <c r="J126" s="479"/>
      <c r="K126" s="480"/>
      <c r="L126" s="480"/>
      <c r="M126" s="481"/>
      <c r="N126" s="118" t="s">
        <v>656</v>
      </c>
      <c r="O126" s="165">
        <v>0</v>
      </c>
    </row>
    <row r="127" spans="1:15" ht="30" customHeight="1">
      <c r="A127" s="473" t="s">
        <v>435</v>
      </c>
      <c r="B127" s="474"/>
      <c r="C127" s="474"/>
      <c r="D127" s="474"/>
      <c r="E127" s="474"/>
      <c r="F127" s="474"/>
      <c r="G127" s="474"/>
      <c r="H127" s="474"/>
      <c r="I127" s="475"/>
      <c r="J127" s="479"/>
      <c r="K127" s="480"/>
      <c r="L127" s="480"/>
      <c r="M127" s="481"/>
      <c r="N127" s="118" t="s">
        <v>656</v>
      </c>
      <c r="O127" s="165">
        <v>0</v>
      </c>
    </row>
    <row r="128" spans="1:15" ht="30" customHeight="1">
      <c r="A128" s="473" t="s">
        <v>436</v>
      </c>
      <c r="B128" s="474"/>
      <c r="C128" s="474"/>
      <c r="D128" s="474"/>
      <c r="E128" s="474"/>
      <c r="F128" s="474"/>
      <c r="G128" s="474"/>
      <c r="H128" s="474"/>
      <c r="I128" s="475"/>
      <c r="J128" s="479"/>
      <c r="K128" s="480"/>
      <c r="L128" s="480"/>
      <c r="M128" s="481"/>
      <c r="N128" s="118" t="s">
        <v>648</v>
      </c>
      <c r="O128" s="165">
        <v>123750</v>
      </c>
    </row>
    <row r="129" spans="1:15" ht="30" customHeight="1">
      <c r="A129" s="473" t="s">
        <v>437</v>
      </c>
      <c r="B129" s="474"/>
      <c r="C129" s="474"/>
      <c r="D129" s="474"/>
      <c r="E129" s="474"/>
      <c r="F129" s="474"/>
      <c r="G129" s="474"/>
      <c r="H129" s="474"/>
      <c r="I129" s="475"/>
      <c r="J129" s="479"/>
      <c r="K129" s="480"/>
      <c r="L129" s="480"/>
      <c r="M129" s="481"/>
      <c r="N129" s="118" t="s">
        <v>648</v>
      </c>
      <c r="O129" s="165">
        <v>0</v>
      </c>
    </row>
    <row r="130" spans="1:15" ht="30" customHeight="1">
      <c r="A130" s="473" t="s">
        <v>438</v>
      </c>
      <c r="B130" s="474"/>
      <c r="C130" s="474"/>
      <c r="D130" s="474"/>
      <c r="E130" s="474"/>
      <c r="F130" s="474"/>
      <c r="G130" s="474"/>
      <c r="H130" s="474"/>
      <c r="I130" s="475"/>
      <c r="J130" s="479"/>
      <c r="K130" s="480"/>
      <c r="L130" s="480"/>
      <c r="M130" s="481"/>
      <c r="N130" s="118" t="s">
        <v>648</v>
      </c>
      <c r="O130" s="165">
        <v>170625</v>
      </c>
    </row>
    <row r="131" spans="1:15" ht="30" customHeight="1">
      <c r="A131" s="473" t="s">
        <v>439</v>
      </c>
      <c r="B131" s="474"/>
      <c r="C131" s="474"/>
      <c r="D131" s="474"/>
      <c r="E131" s="474"/>
      <c r="F131" s="474"/>
      <c r="G131" s="474"/>
      <c r="H131" s="474"/>
      <c r="I131" s="475"/>
      <c r="J131" s="479"/>
      <c r="K131" s="480"/>
      <c r="L131" s="480"/>
      <c r="M131" s="481"/>
      <c r="N131" s="118" t="s">
        <v>652</v>
      </c>
      <c r="O131" s="165">
        <v>232500</v>
      </c>
    </row>
    <row r="132" spans="1:15" ht="30" customHeight="1">
      <c r="A132" s="473" t="s">
        <v>440</v>
      </c>
      <c r="B132" s="474"/>
      <c r="C132" s="474"/>
      <c r="D132" s="474"/>
      <c r="E132" s="474"/>
      <c r="F132" s="474"/>
      <c r="G132" s="474"/>
      <c r="H132" s="474"/>
      <c r="I132" s="475"/>
      <c r="J132" s="482"/>
      <c r="K132" s="483"/>
      <c r="L132" s="483"/>
      <c r="M132" s="484"/>
      <c r="N132" s="118" t="s">
        <v>652</v>
      </c>
      <c r="O132" s="165">
        <v>234375</v>
      </c>
    </row>
    <row r="133" spans="1:15" ht="14.25">
      <c r="A133" s="462" t="s">
        <v>441</v>
      </c>
      <c r="B133" s="462"/>
      <c r="C133" s="462"/>
      <c r="D133" s="462"/>
      <c r="E133" s="462"/>
      <c r="F133" s="462"/>
      <c r="G133" s="462"/>
      <c r="H133" s="462"/>
      <c r="I133" s="462"/>
      <c r="J133" s="462"/>
      <c r="K133" s="462"/>
      <c r="L133" s="462"/>
      <c r="M133" s="462"/>
      <c r="N133" s="462"/>
      <c r="O133" s="462"/>
    </row>
    <row r="134" spans="1:15" ht="15">
      <c r="A134" s="463" t="s">
        <v>442</v>
      </c>
      <c r="B134" s="463"/>
      <c r="C134" s="463"/>
      <c r="D134" s="463"/>
      <c r="E134" s="463"/>
      <c r="F134" s="463"/>
      <c r="G134" s="463"/>
      <c r="H134" s="463"/>
      <c r="I134" s="463"/>
      <c r="J134" s="463"/>
      <c r="K134" s="463"/>
      <c r="L134" s="463"/>
      <c r="M134" s="463"/>
      <c r="N134" s="118" t="s">
        <v>656</v>
      </c>
      <c r="O134" s="165">
        <v>352391</v>
      </c>
    </row>
    <row r="135" spans="1:15" ht="14.25">
      <c r="A135" s="462" t="s">
        <v>443</v>
      </c>
      <c r="B135" s="462"/>
      <c r="C135" s="462"/>
      <c r="D135" s="462"/>
      <c r="E135" s="462"/>
      <c r="F135" s="462"/>
      <c r="G135" s="462"/>
      <c r="H135" s="462"/>
      <c r="I135" s="462"/>
      <c r="J135" s="462"/>
      <c r="K135" s="462"/>
      <c r="L135" s="462"/>
      <c r="M135" s="462"/>
      <c r="N135" s="462"/>
      <c r="O135" s="462"/>
    </row>
    <row r="136" spans="1:15" ht="14.25">
      <c r="A136" s="485" t="s">
        <v>444</v>
      </c>
      <c r="B136" s="486"/>
      <c r="C136" s="486"/>
      <c r="D136" s="486"/>
      <c r="E136" s="486"/>
      <c r="F136" s="486"/>
      <c r="G136" s="486"/>
      <c r="H136" s="486"/>
      <c r="I136" s="486"/>
      <c r="J136" s="486"/>
      <c r="K136" s="486"/>
      <c r="L136" s="486"/>
      <c r="M136" s="486"/>
      <c r="N136" s="486"/>
      <c r="O136" s="487"/>
    </row>
    <row r="137" spans="1:15" ht="15">
      <c r="A137" s="463" t="s">
        <v>445</v>
      </c>
      <c r="B137" s="463"/>
      <c r="C137" s="463"/>
      <c r="D137" s="463"/>
      <c r="E137" s="463"/>
      <c r="F137" s="463"/>
      <c r="G137" s="463"/>
      <c r="H137" s="463"/>
      <c r="I137" s="463"/>
      <c r="J137" s="463"/>
      <c r="K137" s="463"/>
      <c r="L137" s="463"/>
      <c r="M137" s="463"/>
      <c r="N137" s="118"/>
      <c r="O137" s="165">
        <v>318750</v>
      </c>
    </row>
    <row r="138" spans="1:15" ht="14.25">
      <c r="A138" s="462" t="s">
        <v>446</v>
      </c>
      <c r="B138" s="462"/>
      <c r="C138" s="462"/>
      <c r="D138" s="462"/>
      <c r="E138" s="462"/>
      <c r="F138" s="462"/>
      <c r="G138" s="462"/>
      <c r="H138" s="462"/>
      <c r="I138" s="462"/>
      <c r="J138" s="462"/>
      <c r="K138" s="462"/>
      <c r="L138" s="462"/>
      <c r="M138" s="462"/>
      <c r="N138" s="462"/>
      <c r="O138" s="462"/>
    </row>
    <row r="139" spans="1:15" ht="14.25">
      <c r="A139" s="472" t="s">
        <v>447</v>
      </c>
      <c r="B139" s="472"/>
      <c r="C139" s="472"/>
      <c r="D139" s="472"/>
      <c r="E139" s="472"/>
      <c r="F139" s="472"/>
      <c r="G139" s="472"/>
      <c r="H139" s="472"/>
      <c r="I139" s="472"/>
      <c r="J139" s="472"/>
      <c r="K139" s="472"/>
      <c r="L139" s="472"/>
      <c r="M139" s="472"/>
      <c r="N139" s="472"/>
      <c r="O139" s="472"/>
    </row>
    <row r="140" spans="1:15" ht="15" customHeight="1">
      <c r="A140" s="473" t="s">
        <v>448</v>
      </c>
      <c r="B140" s="474"/>
      <c r="C140" s="474"/>
      <c r="D140" s="474"/>
      <c r="E140" s="474"/>
      <c r="F140" s="474"/>
      <c r="G140" s="474"/>
      <c r="H140" s="474"/>
      <c r="I140" s="475"/>
      <c r="J140" s="471" t="s">
        <v>628</v>
      </c>
      <c r="K140" s="471"/>
      <c r="L140" s="471"/>
      <c r="M140" s="471"/>
      <c r="N140" s="118" t="s">
        <v>662</v>
      </c>
      <c r="O140" s="165">
        <v>356620</v>
      </c>
    </row>
    <row r="141" spans="1:15" ht="15" customHeight="1">
      <c r="A141" s="473" t="s">
        <v>449</v>
      </c>
      <c r="B141" s="474"/>
      <c r="C141" s="474"/>
      <c r="D141" s="474"/>
      <c r="E141" s="474"/>
      <c r="F141" s="474"/>
      <c r="G141" s="474"/>
      <c r="H141" s="474"/>
      <c r="I141" s="475"/>
      <c r="J141" s="471"/>
      <c r="K141" s="471"/>
      <c r="L141" s="471"/>
      <c r="M141" s="471"/>
      <c r="N141" s="118" t="s">
        <v>663</v>
      </c>
      <c r="O141" s="165">
        <v>371479</v>
      </c>
    </row>
    <row r="142" spans="1:15" ht="15" customHeight="1">
      <c r="A142" s="473" t="s">
        <v>450</v>
      </c>
      <c r="B142" s="474"/>
      <c r="C142" s="474"/>
      <c r="D142" s="474"/>
      <c r="E142" s="474"/>
      <c r="F142" s="474"/>
      <c r="G142" s="474"/>
      <c r="H142" s="474"/>
      <c r="I142" s="475"/>
      <c r="J142" s="471"/>
      <c r="K142" s="471"/>
      <c r="L142" s="471"/>
      <c r="M142" s="471"/>
      <c r="N142" s="118" t="s">
        <v>664</v>
      </c>
      <c r="O142" s="165">
        <v>428371</v>
      </c>
    </row>
    <row r="143" spans="1:15" ht="15" customHeight="1">
      <c r="A143" s="473" t="s">
        <v>451</v>
      </c>
      <c r="B143" s="474"/>
      <c r="C143" s="474"/>
      <c r="D143" s="474"/>
      <c r="E143" s="474"/>
      <c r="F143" s="474"/>
      <c r="G143" s="474"/>
      <c r="H143" s="474"/>
      <c r="I143" s="475"/>
      <c r="J143" s="471"/>
      <c r="K143" s="471"/>
      <c r="L143" s="471"/>
      <c r="M143" s="471"/>
      <c r="N143" s="118" t="s">
        <v>665</v>
      </c>
      <c r="O143" s="165">
        <v>114457</v>
      </c>
    </row>
    <row r="144" spans="1:15" ht="15" customHeight="1">
      <c r="A144" s="473" t="s">
        <v>452</v>
      </c>
      <c r="B144" s="474"/>
      <c r="C144" s="474"/>
      <c r="D144" s="474"/>
      <c r="E144" s="474"/>
      <c r="F144" s="474"/>
      <c r="G144" s="474"/>
      <c r="H144" s="474"/>
      <c r="I144" s="475"/>
      <c r="J144" s="471"/>
      <c r="K144" s="471"/>
      <c r="L144" s="471"/>
      <c r="M144" s="471"/>
      <c r="N144" s="118" t="s">
        <v>655</v>
      </c>
      <c r="O144" s="165">
        <v>135050</v>
      </c>
    </row>
    <row r="145" spans="1:15" ht="15" customHeight="1">
      <c r="A145" s="473" t="s">
        <v>453</v>
      </c>
      <c r="B145" s="474"/>
      <c r="C145" s="474"/>
      <c r="D145" s="474"/>
      <c r="E145" s="474"/>
      <c r="F145" s="474"/>
      <c r="G145" s="474"/>
      <c r="H145" s="474"/>
      <c r="I145" s="475"/>
      <c r="J145" s="471"/>
      <c r="K145" s="471"/>
      <c r="L145" s="471"/>
      <c r="M145" s="471"/>
      <c r="N145" s="118" t="s">
        <v>666</v>
      </c>
      <c r="O145" s="165">
        <v>142350</v>
      </c>
    </row>
    <row r="146" spans="1:15" ht="15" customHeight="1">
      <c r="A146" s="473" t="s">
        <v>454</v>
      </c>
      <c r="B146" s="474"/>
      <c r="C146" s="474"/>
      <c r="D146" s="474"/>
      <c r="E146" s="474"/>
      <c r="F146" s="474"/>
      <c r="G146" s="474"/>
      <c r="H146" s="474"/>
      <c r="I146" s="475"/>
      <c r="J146" s="471"/>
      <c r="K146" s="471"/>
      <c r="L146" s="471"/>
      <c r="M146" s="471"/>
      <c r="N146" s="118" t="s">
        <v>667</v>
      </c>
      <c r="O146" s="165">
        <v>193169</v>
      </c>
    </row>
    <row r="147" spans="1:15" ht="15" customHeight="1">
      <c r="A147" s="473" t="s">
        <v>455</v>
      </c>
      <c r="B147" s="474"/>
      <c r="C147" s="474"/>
      <c r="D147" s="474"/>
      <c r="E147" s="474"/>
      <c r="F147" s="474"/>
      <c r="G147" s="474"/>
      <c r="H147" s="474"/>
      <c r="I147" s="475"/>
      <c r="J147" s="471"/>
      <c r="K147" s="471"/>
      <c r="L147" s="471"/>
      <c r="M147" s="471"/>
      <c r="N147" s="118" t="s">
        <v>648</v>
      </c>
      <c r="O147" s="165">
        <v>167900</v>
      </c>
    </row>
    <row r="148" spans="1:15" ht="15" customHeight="1">
      <c r="A148" s="473" t="s">
        <v>456</v>
      </c>
      <c r="B148" s="474"/>
      <c r="C148" s="474"/>
      <c r="D148" s="474"/>
      <c r="E148" s="474"/>
      <c r="F148" s="474"/>
      <c r="G148" s="474"/>
      <c r="H148" s="474"/>
      <c r="I148" s="475"/>
      <c r="J148" s="471"/>
      <c r="K148" s="471"/>
      <c r="L148" s="471"/>
      <c r="M148" s="471"/>
      <c r="N148" s="118" t="s">
        <v>659</v>
      </c>
      <c r="O148" s="165">
        <v>209875</v>
      </c>
    </row>
    <row r="149" spans="1:15" ht="15" customHeight="1">
      <c r="A149" s="473" t="s">
        <v>457</v>
      </c>
      <c r="B149" s="474"/>
      <c r="C149" s="474"/>
      <c r="D149" s="474"/>
      <c r="E149" s="474"/>
      <c r="F149" s="474"/>
      <c r="G149" s="474"/>
      <c r="H149" s="474"/>
      <c r="I149" s="475"/>
      <c r="J149" s="471"/>
      <c r="K149" s="471"/>
      <c r="L149" s="471"/>
      <c r="M149" s="471"/>
      <c r="N149" s="118" t="s">
        <v>668</v>
      </c>
      <c r="O149" s="165">
        <v>226300</v>
      </c>
    </row>
    <row r="150" spans="1:15" ht="15" customHeight="1">
      <c r="A150" s="473" t="s">
        <v>458</v>
      </c>
      <c r="B150" s="474"/>
      <c r="C150" s="474"/>
      <c r="D150" s="474"/>
      <c r="E150" s="474"/>
      <c r="F150" s="474"/>
      <c r="G150" s="474"/>
      <c r="H150" s="474"/>
      <c r="I150" s="475"/>
      <c r="J150" s="471"/>
      <c r="K150" s="471"/>
      <c r="L150" s="471"/>
      <c r="M150" s="471"/>
      <c r="N150" s="118" t="s">
        <v>669</v>
      </c>
      <c r="O150" s="165">
        <v>282324</v>
      </c>
    </row>
    <row r="151" spans="1:15" ht="15" customHeight="1">
      <c r="A151" s="473" t="s">
        <v>459</v>
      </c>
      <c r="B151" s="474"/>
      <c r="C151" s="474"/>
      <c r="D151" s="474"/>
      <c r="E151" s="474"/>
      <c r="F151" s="474"/>
      <c r="G151" s="474"/>
      <c r="H151" s="474"/>
      <c r="I151" s="475"/>
      <c r="J151" s="471"/>
      <c r="K151" s="471"/>
      <c r="L151" s="471"/>
      <c r="M151" s="471"/>
      <c r="N151" s="118" t="s">
        <v>660</v>
      </c>
      <c r="O151" s="165">
        <v>289755</v>
      </c>
    </row>
    <row r="152" spans="1:15" ht="15" customHeight="1">
      <c r="A152" s="473" t="s">
        <v>460</v>
      </c>
      <c r="B152" s="474"/>
      <c r="C152" s="474"/>
      <c r="D152" s="474"/>
      <c r="E152" s="474"/>
      <c r="F152" s="474"/>
      <c r="G152" s="474"/>
      <c r="H152" s="474"/>
      <c r="I152" s="475"/>
      <c r="J152" s="471"/>
      <c r="K152" s="471"/>
      <c r="L152" s="471"/>
      <c r="M152" s="471"/>
      <c r="N152" s="118" t="s">
        <v>670</v>
      </c>
      <c r="O152" s="165">
        <v>326901</v>
      </c>
    </row>
    <row r="153" spans="1:15" ht="15" customHeight="1">
      <c r="A153" s="473" t="s">
        <v>461</v>
      </c>
      <c r="B153" s="474"/>
      <c r="C153" s="474"/>
      <c r="D153" s="474"/>
      <c r="E153" s="474"/>
      <c r="F153" s="474"/>
      <c r="G153" s="474"/>
      <c r="H153" s="474"/>
      <c r="I153" s="475"/>
      <c r="J153" s="471"/>
      <c r="K153" s="471"/>
      <c r="L153" s="471"/>
      <c r="M153" s="471"/>
      <c r="N153" s="118" t="s">
        <v>670</v>
      </c>
      <c r="O153" s="165">
        <v>326901</v>
      </c>
    </row>
    <row r="154" spans="1:15" ht="15" customHeight="1">
      <c r="A154" s="473" t="s">
        <v>462</v>
      </c>
      <c r="B154" s="474"/>
      <c r="C154" s="474"/>
      <c r="D154" s="474"/>
      <c r="E154" s="474"/>
      <c r="F154" s="474"/>
      <c r="G154" s="474"/>
      <c r="H154" s="474"/>
      <c r="I154" s="475"/>
      <c r="J154" s="471"/>
      <c r="K154" s="471"/>
      <c r="L154" s="471"/>
      <c r="M154" s="471"/>
      <c r="N154" s="118" t="s">
        <v>671</v>
      </c>
      <c r="O154" s="165">
        <v>297293</v>
      </c>
    </row>
    <row r="155" spans="1:15" ht="15" customHeight="1">
      <c r="A155" s="473" t="s">
        <v>463</v>
      </c>
      <c r="B155" s="474"/>
      <c r="C155" s="474"/>
      <c r="D155" s="474"/>
      <c r="E155" s="474"/>
      <c r="F155" s="474"/>
      <c r="G155" s="474"/>
      <c r="H155" s="474"/>
      <c r="I155" s="475"/>
      <c r="J155" s="453" t="s">
        <v>624</v>
      </c>
      <c r="K155" s="454"/>
      <c r="L155" s="454"/>
      <c r="M155" s="455"/>
      <c r="N155" s="118" t="s">
        <v>662</v>
      </c>
      <c r="O155" s="165">
        <v>298293</v>
      </c>
    </row>
    <row r="156" spans="1:15" ht="15" customHeight="1">
      <c r="A156" s="473" t="s">
        <v>464</v>
      </c>
      <c r="B156" s="474"/>
      <c r="C156" s="474"/>
      <c r="D156" s="474"/>
      <c r="E156" s="474"/>
      <c r="F156" s="474"/>
      <c r="G156" s="474"/>
      <c r="H156" s="474"/>
      <c r="I156" s="475"/>
      <c r="J156" s="456"/>
      <c r="K156" s="457"/>
      <c r="L156" s="457"/>
      <c r="M156" s="458"/>
      <c r="N156" s="118" t="s">
        <v>650</v>
      </c>
      <c r="O156" s="165">
        <v>303903</v>
      </c>
    </row>
    <row r="157" spans="1:15" ht="15" customHeight="1">
      <c r="A157" s="473" t="s">
        <v>465</v>
      </c>
      <c r="B157" s="474"/>
      <c r="C157" s="474"/>
      <c r="D157" s="474"/>
      <c r="E157" s="474"/>
      <c r="F157" s="474"/>
      <c r="G157" s="474"/>
      <c r="H157" s="474"/>
      <c r="I157" s="475"/>
      <c r="J157" s="456"/>
      <c r="K157" s="457"/>
      <c r="L157" s="457"/>
      <c r="M157" s="458"/>
      <c r="N157" s="118" t="s">
        <v>672</v>
      </c>
      <c r="O157" s="165">
        <v>281050</v>
      </c>
    </row>
    <row r="158" spans="1:15" ht="15" customHeight="1">
      <c r="A158" s="473" t="s">
        <v>466</v>
      </c>
      <c r="B158" s="474"/>
      <c r="C158" s="474"/>
      <c r="D158" s="474"/>
      <c r="E158" s="474"/>
      <c r="F158" s="474"/>
      <c r="G158" s="474"/>
      <c r="H158" s="474"/>
      <c r="I158" s="475"/>
      <c r="J158" s="456"/>
      <c r="K158" s="457"/>
      <c r="L158" s="457"/>
      <c r="M158" s="458"/>
      <c r="N158" s="118" t="s">
        <v>664</v>
      </c>
      <c r="O158" s="165">
        <v>288350</v>
      </c>
    </row>
    <row r="159" spans="1:15" ht="15" customHeight="1">
      <c r="A159" s="473" t="s">
        <v>467</v>
      </c>
      <c r="B159" s="474"/>
      <c r="C159" s="474"/>
      <c r="D159" s="474"/>
      <c r="E159" s="474"/>
      <c r="F159" s="474"/>
      <c r="G159" s="474"/>
      <c r="H159" s="474"/>
      <c r="I159" s="475"/>
      <c r="J159" s="456"/>
      <c r="K159" s="457"/>
      <c r="L159" s="457"/>
      <c r="M159" s="458"/>
      <c r="N159" s="118" t="s">
        <v>665</v>
      </c>
      <c r="O159" s="165">
        <v>208050</v>
      </c>
    </row>
    <row r="160" spans="1:15" ht="15" customHeight="1">
      <c r="A160" s="473" t="s">
        <v>468</v>
      </c>
      <c r="B160" s="474"/>
      <c r="C160" s="474"/>
      <c r="D160" s="474"/>
      <c r="E160" s="474"/>
      <c r="F160" s="474"/>
      <c r="G160" s="474"/>
      <c r="H160" s="474"/>
      <c r="I160" s="475"/>
      <c r="J160" s="456"/>
      <c r="K160" s="457"/>
      <c r="L160" s="457"/>
      <c r="M160" s="458"/>
      <c r="N160" s="118" t="s">
        <v>655</v>
      </c>
      <c r="O160" s="165">
        <v>193450</v>
      </c>
    </row>
    <row r="161" spans="1:15" ht="15" customHeight="1">
      <c r="A161" s="473" t="s">
        <v>469</v>
      </c>
      <c r="B161" s="474"/>
      <c r="C161" s="474"/>
      <c r="D161" s="474"/>
      <c r="E161" s="474"/>
      <c r="F161" s="474"/>
      <c r="G161" s="474"/>
      <c r="H161" s="474"/>
      <c r="I161" s="475"/>
      <c r="J161" s="456"/>
      <c r="K161" s="457"/>
      <c r="L161" s="457"/>
      <c r="M161" s="458"/>
      <c r="N161" s="118" t="s">
        <v>655</v>
      </c>
      <c r="O161" s="165">
        <v>190647</v>
      </c>
    </row>
    <row r="162" spans="1:15" ht="15" customHeight="1">
      <c r="A162" s="473" t="s">
        <v>470</v>
      </c>
      <c r="B162" s="474"/>
      <c r="C162" s="474"/>
      <c r="D162" s="474"/>
      <c r="E162" s="474"/>
      <c r="F162" s="474"/>
      <c r="G162" s="474"/>
      <c r="H162" s="474"/>
      <c r="I162" s="475"/>
      <c r="J162" s="456"/>
      <c r="K162" s="457"/>
      <c r="L162" s="457"/>
      <c r="M162" s="458"/>
      <c r="N162" s="118" t="s">
        <v>666</v>
      </c>
      <c r="O162" s="165">
        <v>208050</v>
      </c>
    </row>
    <row r="163" spans="1:15" ht="15" customHeight="1">
      <c r="A163" s="473" t="s">
        <v>471</v>
      </c>
      <c r="B163" s="474"/>
      <c r="C163" s="474"/>
      <c r="D163" s="474"/>
      <c r="E163" s="474"/>
      <c r="F163" s="474"/>
      <c r="G163" s="474"/>
      <c r="H163" s="474"/>
      <c r="I163" s="475"/>
      <c r="J163" s="456"/>
      <c r="K163" s="457"/>
      <c r="L163" s="457"/>
      <c r="M163" s="458"/>
      <c r="N163" s="118" t="s">
        <v>667</v>
      </c>
      <c r="O163" s="165">
        <v>270100</v>
      </c>
    </row>
    <row r="164" spans="1:15" ht="15" customHeight="1">
      <c r="A164" s="473" t="s">
        <v>472</v>
      </c>
      <c r="B164" s="474"/>
      <c r="C164" s="474"/>
      <c r="D164" s="474"/>
      <c r="E164" s="474"/>
      <c r="F164" s="474"/>
      <c r="G164" s="474"/>
      <c r="H164" s="474"/>
      <c r="I164" s="475"/>
      <c r="J164" s="456"/>
      <c r="K164" s="457"/>
      <c r="L164" s="457"/>
      <c r="M164" s="458"/>
      <c r="N164" s="118" t="s">
        <v>648</v>
      </c>
      <c r="O164" s="165">
        <v>276141</v>
      </c>
    </row>
    <row r="165" spans="1:15" ht="15" customHeight="1">
      <c r="A165" s="473" t="s">
        <v>473</v>
      </c>
      <c r="B165" s="474"/>
      <c r="C165" s="474"/>
      <c r="D165" s="474"/>
      <c r="E165" s="474"/>
      <c r="F165" s="474"/>
      <c r="G165" s="474"/>
      <c r="H165" s="474"/>
      <c r="I165" s="475"/>
      <c r="J165" s="456"/>
      <c r="K165" s="457"/>
      <c r="L165" s="457"/>
      <c r="M165" s="458"/>
      <c r="N165" s="118" t="s">
        <v>659</v>
      </c>
      <c r="O165" s="165">
        <v>231775</v>
      </c>
    </row>
    <row r="166" spans="1:15" ht="15" customHeight="1">
      <c r="A166" s="473" t="s">
        <v>474</v>
      </c>
      <c r="B166" s="474"/>
      <c r="C166" s="474"/>
      <c r="D166" s="474"/>
      <c r="E166" s="474"/>
      <c r="F166" s="474"/>
      <c r="G166" s="474"/>
      <c r="H166" s="474"/>
      <c r="I166" s="475"/>
      <c r="J166" s="456"/>
      <c r="K166" s="457"/>
      <c r="L166" s="457"/>
      <c r="M166" s="458"/>
      <c r="N166" s="118" t="s">
        <v>668</v>
      </c>
      <c r="O166" s="165">
        <v>239075</v>
      </c>
    </row>
    <row r="167" spans="1:15" ht="15" customHeight="1">
      <c r="A167" s="473" t="s">
        <v>475</v>
      </c>
      <c r="B167" s="474"/>
      <c r="C167" s="474"/>
      <c r="D167" s="474"/>
      <c r="E167" s="474"/>
      <c r="F167" s="474"/>
      <c r="G167" s="474"/>
      <c r="H167" s="474"/>
      <c r="I167" s="475"/>
      <c r="J167" s="456"/>
      <c r="K167" s="457"/>
      <c r="L167" s="457"/>
      <c r="M167" s="458"/>
      <c r="N167" s="118" t="s">
        <v>669</v>
      </c>
      <c r="O167" s="165">
        <v>244550</v>
      </c>
    </row>
    <row r="168" spans="1:15" ht="15" customHeight="1">
      <c r="A168" s="473" t="s">
        <v>476</v>
      </c>
      <c r="B168" s="474"/>
      <c r="C168" s="474"/>
      <c r="D168" s="474"/>
      <c r="E168" s="474"/>
      <c r="F168" s="474"/>
      <c r="G168" s="474"/>
      <c r="H168" s="474"/>
      <c r="I168" s="475"/>
      <c r="J168" s="456"/>
      <c r="K168" s="457"/>
      <c r="L168" s="457"/>
      <c r="M168" s="458"/>
      <c r="N168" s="118" t="s">
        <v>660</v>
      </c>
      <c r="O168" s="165">
        <v>251850</v>
      </c>
    </row>
    <row r="169" spans="1:15" ht="15" customHeight="1">
      <c r="A169" s="473" t="s">
        <v>477</v>
      </c>
      <c r="B169" s="474"/>
      <c r="C169" s="474"/>
      <c r="D169" s="474"/>
      <c r="E169" s="474"/>
      <c r="F169" s="474"/>
      <c r="G169" s="474"/>
      <c r="H169" s="474"/>
      <c r="I169" s="475"/>
      <c r="J169" s="459"/>
      <c r="K169" s="460"/>
      <c r="L169" s="460"/>
      <c r="M169" s="461"/>
      <c r="N169" s="118" t="s">
        <v>670</v>
      </c>
      <c r="O169" s="165">
        <v>260975</v>
      </c>
    </row>
    <row r="170" spans="1:15" ht="15" customHeight="1">
      <c r="A170" s="500" t="s">
        <v>478</v>
      </c>
      <c r="B170" s="500"/>
      <c r="C170" s="500"/>
      <c r="D170" s="500"/>
      <c r="E170" s="500"/>
      <c r="F170" s="500"/>
      <c r="G170" s="500"/>
      <c r="H170" s="500"/>
      <c r="I170" s="500"/>
      <c r="J170" s="453" t="s">
        <v>627</v>
      </c>
      <c r="K170" s="454"/>
      <c r="L170" s="454"/>
      <c r="M170" s="455"/>
      <c r="N170" s="118" t="s">
        <v>665</v>
      </c>
      <c r="O170" s="165">
        <v>94090</v>
      </c>
    </row>
    <row r="171" spans="1:15" ht="15" customHeight="1">
      <c r="A171" s="500" t="s">
        <v>479</v>
      </c>
      <c r="B171" s="500"/>
      <c r="C171" s="500"/>
      <c r="D171" s="500"/>
      <c r="E171" s="500"/>
      <c r="F171" s="500"/>
      <c r="G171" s="500"/>
      <c r="H171" s="500"/>
      <c r="I171" s="500"/>
      <c r="J171" s="456"/>
      <c r="K171" s="457"/>
      <c r="L171" s="457"/>
      <c r="M171" s="458"/>
      <c r="N171" s="118" t="s">
        <v>655</v>
      </c>
      <c r="O171" s="165">
        <v>97122</v>
      </c>
    </row>
    <row r="172" spans="1:15" ht="15" customHeight="1">
      <c r="A172" s="500" t="s">
        <v>480</v>
      </c>
      <c r="B172" s="500"/>
      <c r="C172" s="500"/>
      <c r="D172" s="500"/>
      <c r="E172" s="500"/>
      <c r="F172" s="500"/>
      <c r="G172" s="500"/>
      <c r="H172" s="500"/>
      <c r="I172" s="500"/>
      <c r="J172" s="456"/>
      <c r="K172" s="457"/>
      <c r="L172" s="457"/>
      <c r="M172" s="458"/>
      <c r="N172" s="118" t="s">
        <v>666</v>
      </c>
      <c r="O172" s="165">
        <v>101262</v>
      </c>
    </row>
    <row r="173" spans="1:15" ht="15" customHeight="1">
      <c r="A173" s="500" t="s">
        <v>481</v>
      </c>
      <c r="B173" s="500"/>
      <c r="C173" s="500"/>
      <c r="D173" s="500"/>
      <c r="E173" s="500"/>
      <c r="F173" s="500"/>
      <c r="G173" s="500"/>
      <c r="H173" s="500"/>
      <c r="I173" s="500"/>
      <c r="J173" s="456"/>
      <c r="K173" s="457"/>
      <c r="L173" s="457"/>
      <c r="M173" s="458"/>
      <c r="N173" s="118" t="s">
        <v>667</v>
      </c>
      <c r="O173" s="165">
        <v>106011</v>
      </c>
    </row>
    <row r="174" spans="1:15" ht="15" customHeight="1">
      <c r="A174" s="500" t="s">
        <v>482</v>
      </c>
      <c r="B174" s="500"/>
      <c r="C174" s="500"/>
      <c r="D174" s="500"/>
      <c r="E174" s="500"/>
      <c r="F174" s="500"/>
      <c r="G174" s="500"/>
      <c r="H174" s="500"/>
      <c r="I174" s="500"/>
      <c r="J174" s="456"/>
      <c r="K174" s="457"/>
      <c r="L174" s="457"/>
      <c r="M174" s="458"/>
      <c r="N174" s="118" t="s">
        <v>648</v>
      </c>
      <c r="O174" s="165">
        <v>111340</v>
      </c>
    </row>
    <row r="175" spans="1:15" ht="15" customHeight="1">
      <c r="A175" s="500" t="s">
        <v>483</v>
      </c>
      <c r="B175" s="500"/>
      <c r="C175" s="500"/>
      <c r="D175" s="500"/>
      <c r="E175" s="500"/>
      <c r="F175" s="500"/>
      <c r="G175" s="500"/>
      <c r="H175" s="500"/>
      <c r="I175" s="500"/>
      <c r="J175" s="453" t="s">
        <v>626</v>
      </c>
      <c r="K175" s="454"/>
      <c r="L175" s="454"/>
      <c r="M175" s="455"/>
      <c r="N175" s="118" t="s">
        <v>666</v>
      </c>
      <c r="O175" s="165">
        <v>247653</v>
      </c>
    </row>
    <row r="176" spans="1:15" ht="15" customHeight="1">
      <c r="A176" s="500" t="s">
        <v>484</v>
      </c>
      <c r="B176" s="500"/>
      <c r="C176" s="500"/>
      <c r="D176" s="500"/>
      <c r="E176" s="500"/>
      <c r="F176" s="500"/>
      <c r="G176" s="500"/>
      <c r="H176" s="500"/>
      <c r="I176" s="500"/>
      <c r="J176" s="456"/>
      <c r="K176" s="457"/>
      <c r="L176" s="457"/>
      <c r="M176" s="458"/>
      <c r="N176" s="118" t="s">
        <v>648</v>
      </c>
      <c r="O176" s="165">
        <v>272418</v>
      </c>
    </row>
    <row r="177" spans="1:15" ht="15" customHeight="1">
      <c r="A177" s="500" t="s">
        <v>485</v>
      </c>
      <c r="B177" s="500"/>
      <c r="C177" s="500"/>
      <c r="D177" s="500"/>
      <c r="E177" s="500"/>
      <c r="F177" s="500"/>
      <c r="G177" s="500"/>
      <c r="H177" s="500"/>
      <c r="I177" s="500"/>
      <c r="J177" s="459"/>
      <c r="K177" s="460"/>
      <c r="L177" s="460"/>
      <c r="M177" s="461"/>
      <c r="N177" s="118" t="s">
        <v>669</v>
      </c>
      <c r="O177" s="165">
        <v>318601</v>
      </c>
    </row>
    <row r="178" spans="1:15" ht="15" customHeight="1">
      <c r="A178" s="500" t="s">
        <v>486</v>
      </c>
      <c r="B178" s="500"/>
      <c r="C178" s="500"/>
      <c r="D178" s="500"/>
      <c r="E178" s="500"/>
      <c r="F178" s="500"/>
      <c r="G178" s="500"/>
      <c r="H178" s="500"/>
      <c r="I178" s="500"/>
      <c r="J178" s="476" t="s">
        <v>625</v>
      </c>
      <c r="K178" s="477"/>
      <c r="L178" s="477"/>
      <c r="M178" s="478"/>
      <c r="N178" s="118" t="s">
        <v>665</v>
      </c>
      <c r="O178" s="165">
        <v>104416</v>
      </c>
    </row>
    <row r="179" spans="1:15" ht="15" customHeight="1">
      <c r="A179" s="500" t="s">
        <v>487</v>
      </c>
      <c r="B179" s="500"/>
      <c r="C179" s="500"/>
      <c r="D179" s="500"/>
      <c r="E179" s="500"/>
      <c r="F179" s="500"/>
      <c r="G179" s="500"/>
      <c r="H179" s="500"/>
      <c r="I179" s="500"/>
      <c r="J179" s="479"/>
      <c r="K179" s="480"/>
      <c r="L179" s="480"/>
      <c r="M179" s="481"/>
      <c r="N179" s="118" t="s">
        <v>655</v>
      </c>
      <c r="O179" s="165">
        <v>112449</v>
      </c>
    </row>
    <row r="180" spans="1:15" ht="15" customHeight="1">
      <c r="A180" s="500" t="s">
        <v>488</v>
      </c>
      <c r="B180" s="500"/>
      <c r="C180" s="500"/>
      <c r="D180" s="500"/>
      <c r="E180" s="500"/>
      <c r="F180" s="500"/>
      <c r="G180" s="500"/>
      <c r="H180" s="500"/>
      <c r="I180" s="500"/>
      <c r="J180" s="479"/>
      <c r="K180" s="480"/>
      <c r="L180" s="480"/>
      <c r="M180" s="481"/>
      <c r="N180" s="118" t="s">
        <v>666</v>
      </c>
      <c r="O180" s="165">
        <v>117804</v>
      </c>
    </row>
    <row r="181" spans="1:15" ht="15" customHeight="1">
      <c r="A181" s="500" t="s">
        <v>489</v>
      </c>
      <c r="B181" s="500"/>
      <c r="C181" s="500"/>
      <c r="D181" s="500"/>
      <c r="E181" s="500"/>
      <c r="F181" s="500"/>
      <c r="G181" s="500"/>
      <c r="H181" s="500"/>
      <c r="I181" s="500"/>
      <c r="J181" s="479"/>
      <c r="K181" s="480"/>
      <c r="L181" s="480"/>
      <c r="M181" s="481"/>
      <c r="N181" s="118" t="s">
        <v>666</v>
      </c>
      <c r="O181" s="165">
        <v>117804</v>
      </c>
    </row>
    <row r="182" spans="1:15" ht="15" customHeight="1">
      <c r="A182" s="500" t="s">
        <v>490</v>
      </c>
      <c r="B182" s="500"/>
      <c r="C182" s="500"/>
      <c r="D182" s="500"/>
      <c r="E182" s="500"/>
      <c r="F182" s="500"/>
      <c r="G182" s="500"/>
      <c r="H182" s="500"/>
      <c r="I182" s="500"/>
      <c r="J182" s="479"/>
      <c r="K182" s="480"/>
      <c r="L182" s="480"/>
      <c r="M182" s="481"/>
      <c r="N182" s="118" t="s">
        <v>667</v>
      </c>
      <c r="O182" s="165">
        <v>125834</v>
      </c>
    </row>
    <row r="183" spans="1:15" ht="15" customHeight="1">
      <c r="A183" s="500" t="s">
        <v>491</v>
      </c>
      <c r="B183" s="500"/>
      <c r="C183" s="500"/>
      <c r="D183" s="500"/>
      <c r="E183" s="500"/>
      <c r="F183" s="500"/>
      <c r="G183" s="500"/>
      <c r="H183" s="500"/>
      <c r="I183" s="500"/>
      <c r="J183" s="479"/>
      <c r="K183" s="480"/>
      <c r="L183" s="480"/>
      <c r="M183" s="481"/>
      <c r="N183" s="118" t="s">
        <v>648</v>
      </c>
      <c r="O183" s="165">
        <v>131265</v>
      </c>
    </row>
    <row r="184" spans="1:15" ht="15" customHeight="1">
      <c r="A184" s="500" t="s">
        <v>492</v>
      </c>
      <c r="B184" s="500"/>
      <c r="C184" s="500"/>
      <c r="D184" s="500"/>
      <c r="E184" s="500"/>
      <c r="F184" s="500"/>
      <c r="G184" s="500"/>
      <c r="H184" s="500"/>
      <c r="I184" s="500"/>
      <c r="J184" s="479"/>
      <c r="K184" s="480"/>
      <c r="L184" s="480"/>
      <c r="M184" s="481"/>
      <c r="N184" s="118" t="s">
        <v>648</v>
      </c>
      <c r="O184" s="165">
        <v>131265</v>
      </c>
    </row>
    <row r="185" spans="1:15" ht="15" customHeight="1">
      <c r="A185" s="500" t="s">
        <v>493</v>
      </c>
      <c r="B185" s="500"/>
      <c r="C185" s="500"/>
      <c r="D185" s="500"/>
      <c r="E185" s="500"/>
      <c r="F185" s="500"/>
      <c r="G185" s="500"/>
      <c r="H185" s="500"/>
      <c r="I185" s="500"/>
      <c r="J185" s="479"/>
      <c r="K185" s="480"/>
      <c r="L185" s="480"/>
      <c r="M185" s="481"/>
      <c r="N185" s="118" t="s">
        <v>659</v>
      </c>
      <c r="O185" s="165">
        <v>141897</v>
      </c>
    </row>
    <row r="186" spans="1:15" ht="15" customHeight="1">
      <c r="A186" s="500" t="s">
        <v>494</v>
      </c>
      <c r="B186" s="500"/>
      <c r="C186" s="500"/>
      <c r="D186" s="500"/>
      <c r="E186" s="500"/>
      <c r="F186" s="500"/>
      <c r="G186" s="500"/>
      <c r="H186" s="500"/>
      <c r="I186" s="500"/>
      <c r="J186" s="479"/>
      <c r="K186" s="480"/>
      <c r="L186" s="480"/>
      <c r="M186" s="481"/>
      <c r="N186" s="118" t="s">
        <v>668</v>
      </c>
      <c r="O186" s="165">
        <v>137423</v>
      </c>
    </row>
    <row r="187" spans="1:15" ht="15" customHeight="1">
      <c r="A187" s="500" t="s">
        <v>495</v>
      </c>
      <c r="B187" s="500"/>
      <c r="C187" s="500"/>
      <c r="D187" s="500"/>
      <c r="E187" s="500"/>
      <c r="F187" s="500"/>
      <c r="G187" s="500"/>
      <c r="H187" s="500"/>
      <c r="I187" s="500"/>
      <c r="J187" s="479"/>
      <c r="K187" s="480"/>
      <c r="L187" s="480"/>
      <c r="M187" s="481"/>
      <c r="N187" s="118" t="s">
        <v>668</v>
      </c>
      <c r="O187" s="165">
        <v>137423</v>
      </c>
    </row>
    <row r="188" spans="1:15" ht="15" customHeight="1">
      <c r="A188" s="500" t="s">
        <v>496</v>
      </c>
      <c r="B188" s="500"/>
      <c r="C188" s="500"/>
      <c r="D188" s="500"/>
      <c r="E188" s="500"/>
      <c r="F188" s="500"/>
      <c r="G188" s="500"/>
      <c r="H188" s="500"/>
      <c r="I188" s="500"/>
      <c r="J188" s="482"/>
      <c r="K188" s="483"/>
      <c r="L188" s="483"/>
      <c r="M188" s="484"/>
      <c r="N188" s="118" t="s">
        <v>669</v>
      </c>
      <c r="O188" s="165">
        <v>183263</v>
      </c>
    </row>
    <row r="189" spans="1:15" ht="14.25">
      <c r="A189" s="472" t="s">
        <v>497</v>
      </c>
      <c r="B189" s="472"/>
      <c r="C189" s="472"/>
      <c r="D189" s="472"/>
      <c r="E189" s="472"/>
      <c r="F189" s="472"/>
      <c r="G189" s="472"/>
      <c r="H189" s="472"/>
      <c r="I189" s="472"/>
      <c r="J189" s="472"/>
      <c r="K189" s="472"/>
      <c r="L189" s="472"/>
      <c r="M189" s="472"/>
      <c r="N189" s="472"/>
      <c r="O189" s="472"/>
    </row>
    <row r="190" spans="1:15" ht="15" customHeight="1">
      <c r="A190" s="473" t="s">
        <v>498</v>
      </c>
      <c r="B190" s="474"/>
      <c r="C190" s="474"/>
      <c r="D190" s="474"/>
      <c r="E190" s="474"/>
      <c r="F190" s="474"/>
      <c r="G190" s="474"/>
      <c r="H190" s="474"/>
      <c r="I190" s="475"/>
      <c r="J190" s="453" t="s">
        <v>629</v>
      </c>
      <c r="K190" s="454"/>
      <c r="L190" s="454"/>
      <c r="M190" s="455"/>
      <c r="N190" s="118" t="s">
        <v>630</v>
      </c>
      <c r="O190" s="165">
        <v>2141860</v>
      </c>
    </row>
    <row r="191" spans="1:15" ht="15" customHeight="1">
      <c r="A191" s="473" t="s">
        <v>499</v>
      </c>
      <c r="B191" s="474"/>
      <c r="C191" s="474"/>
      <c r="D191" s="474"/>
      <c r="E191" s="474"/>
      <c r="F191" s="474"/>
      <c r="G191" s="474"/>
      <c r="H191" s="474"/>
      <c r="I191" s="475"/>
      <c r="J191" s="456"/>
      <c r="K191" s="457"/>
      <c r="L191" s="457"/>
      <c r="M191" s="458"/>
      <c r="N191" s="118" t="s">
        <v>631</v>
      </c>
      <c r="O191" s="165">
        <v>1967857</v>
      </c>
    </row>
    <row r="192" spans="1:15" ht="15" customHeight="1">
      <c r="A192" s="473" t="s">
        <v>500</v>
      </c>
      <c r="B192" s="474"/>
      <c r="C192" s="474"/>
      <c r="D192" s="474"/>
      <c r="E192" s="474"/>
      <c r="F192" s="474"/>
      <c r="G192" s="474"/>
      <c r="H192" s="474"/>
      <c r="I192" s="475"/>
      <c r="J192" s="456"/>
      <c r="K192" s="457"/>
      <c r="L192" s="457"/>
      <c r="M192" s="458"/>
      <c r="N192" s="118" t="s">
        <v>632</v>
      </c>
      <c r="O192" s="165">
        <v>2394338</v>
      </c>
    </row>
    <row r="193" spans="1:15" ht="15" customHeight="1">
      <c r="A193" s="473" t="s">
        <v>501</v>
      </c>
      <c r="B193" s="474"/>
      <c r="C193" s="474"/>
      <c r="D193" s="474"/>
      <c r="E193" s="474"/>
      <c r="F193" s="474"/>
      <c r="G193" s="474"/>
      <c r="H193" s="474"/>
      <c r="I193" s="475"/>
      <c r="J193" s="456"/>
      <c r="K193" s="457"/>
      <c r="L193" s="457"/>
      <c r="M193" s="458"/>
      <c r="N193" s="118" t="s">
        <v>633</v>
      </c>
      <c r="O193" s="165">
        <v>2851351</v>
      </c>
    </row>
    <row r="194" spans="1:15" ht="15" customHeight="1">
      <c r="A194" s="473" t="s">
        <v>502</v>
      </c>
      <c r="B194" s="474"/>
      <c r="C194" s="474"/>
      <c r="D194" s="474"/>
      <c r="E194" s="474"/>
      <c r="F194" s="474"/>
      <c r="G194" s="474"/>
      <c r="H194" s="474"/>
      <c r="I194" s="475"/>
      <c r="J194" s="456"/>
      <c r="K194" s="457"/>
      <c r="L194" s="457"/>
      <c r="M194" s="458"/>
      <c r="N194" s="118" t="s">
        <v>634</v>
      </c>
      <c r="O194" s="165">
        <v>3105697</v>
      </c>
    </row>
    <row r="195" spans="1:15" ht="15" customHeight="1">
      <c r="A195" s="473" t="s">
        <v>503</v>
      </c>
      <c r="B195" s="474"/>
      <c r="C195" s="474"/>
      <c r="D195" s="474"/>
      <c r="E195" s="474"/>
      <c r="F195" s="474"/>
      <c r="G195" s="474"/>
      <c r="H195" s="474"/>
      <c r="I195" s="475"/>
      <c r="J195" s="456"/>
      <c r="K195" s="457"/>
      <c r="L195" s="457"/>
      <c r="M195" s="458"/>
      <c r="N195" s="118" t="s">
        <v>635</v>
      </c>
      <c r="O195" s="165">
        <v>3220614</v>
      </c>
    </row>
    <row r="196" spans="1:15" ht="15" customHeight="1">
      <c r="A196" s="473" t="s">
        <v>504</v>
      </c>
      <c r="B196" s="474"/>
      <c r="C196" s="474"/>
      <c r="D196" s="474"/>
      <c r="E196" s="474"/>
      <c r="F196" s="474"/>
      <c r="G196" s="474"/>
      <c r="H196" s="474"/>
      <c r="I196" s="475"/>
      <c r="J196" s="456"/>
      <c r="K196" s="457"/>
      <c r="L196" s="457"/>
      <c r="M196" s="458"/>
      <c r="N196" s="118" t="s">
        <v>636</v>
      </c>
      <c r="O196" s="165">
        <v>3484016</v>
      </c>
    </row>
    <row r="197" spans="1:15" ht="15" customHeight="1">
      <c r="A197" s="473" t="s">
        <v>505</v>
      </c>
      <c r="B197" s="474"/>
      <c r="C197" s="474"/>
      <c r="D197" s="474"/>
      <c r="E197" s="474"/>
      <c r="F197" s="474"/>
      <c r="G197" s="474"/>
      <c r="H197" s="474"/>
      <c r="I197" s="475"/>
      <c r="J197" s="456"/>
      <c r="K197" s="457"/>
      <c r="L197" s="457"/>
      <c r="M197" s="458"/>
      <c r="N197" s="118" t="s">
        <v>637</v>
      </c>
      <c r="O197" s="165">
        <v>3364862</v>
      </c>
    </row>
    <row r="198" spans="1:15" ht="14.25">
      <c r="A198" s="472" t="s">
        <v>506</v>
      </c>
      <c r="B198" s="472"/>
      <c r="C198" s="472"/>
      <c r="D198" s="472"/>
      <c r="E198" s="472"/>
      <c r="F198" s="472"/>
      <c r="G198" s="472"/>
      <c r="H198" s="472"/>
      <c r="I198" s="472"/>
      <c r="J198" s="472"/>
      <c r="K198" s="472"/>
      <c r="L198" s="472"/>
      <c r="M198" s="472"/>
      <c r="N198" s="472"/>
      <c r="O198" s="472"/>
    </row>
    <row r="199" spans="1:15" ht="15" customHeight="1">
      <c r="A199" s="473" t="s">
        <v>507</v>
      </c>
      <c r="B199" s="474"/>
      <c r="C199" s="474"/>
      <c r="D199" s="474"/>
      <c r="E199" s="474"/>
      <c r="F199" s="474"/>
      <c r="G199" s="474"/>
      <c r="H199" s="474"/>
      <c r="I199" s="475"/>
      <c r="J199" s="453" t="s">
        <v>638</v>
      </c>
      <c r="K199" s="454"/>
      <c r="L199" s="454"/>
      <c r="M199" s="455"/>
      <c r="N199" s="118" t="s">
        <v>639</v>
      </c>
      <c r="O199" s="165">
        <v>855363</v>
      </c>
    </row>
    <row r="200" spans="1:15" ht="15" customHeight="1">
      <c r="A200" s="473" t="s">
        <v>508</v>
      </c>
      <c r="B200" s="474"/>
      <c r="C200" s="474"/>
      <c r="D200" s="474"/>
      <c r="E200" s="474"/>
      <c r="F200" s="474"/>
      <c r="G200" s="474"/>
      <c r="H200" s="474"/>
      <c r="I200" s="475"/>
      <c r="J200" s="456"/>
      <c r="K200" s="457"/>
      <c r="L200" s="457"/>
      <c r="M200" s="458"/>
      <c r="N200" s="118" t="s">
        <v>640</v>
      </c>
      <c r="O200" s="165">
        <v>912500</v>
      </c>
    </row>
    <row r="201" spans="1:15" ht="15" customHeight="1">
      <c r="A201" s="473" t="s">
        <v>509</v>
      </c>
      <c r="B201" s="474"/>
      <c r="C201" s="474"/>
      <c r="D201" s="474"/>
      <c r="E201" s="474"/>
      <c r="F201" s="474"/>
      <c r="G201" s="474"/>
      <c r="H201" s="474"/>
      <c r="I201" s="475"/>
      <c r="J201" s="456"/>
      <c r="K201" s="457"/>
      <c r="L201" s="457"/>
      <c r="M201" s="458"/>
      <c r="N201" s="118" t="s">
        <v>641</v>
      </c>
      <c r="O201" s="165">
        <v>1038000</v>
      </c>
    </row>
    <row r="202" spans="1:15" ht="15" customHeight="1">
      <c r="A202" s="473" t="s">
        <v>510</v>
      </c>
      <c r="B202" s="474"/>
      <c r="C202" s="474"/>
      <c r="D202" s="474"/>
      <c r="E202" s="474"/>
      <c r="F202" s="474"/>
      <c r="G202" s="474"/>
      <c r="H202" s="474"/>
      <c r="I202" s="475"/>
      <c r="J202" s="456"/>
      <c r="K202" s="457"/>
      <c r="L202" s="457"/>
      <c r="M202" s="458"/>
      <c r="N202" s="118" t="s">
        <v>641</v>
      </c>
      <c r="O202" s="165">
        <v>985500</v>
      </c>
    </row>
    <row r="203" spans="1:15" ht="15" customHeight="1">
      <c r="A203" s="473" t="s">
        <v>511</v>
      </c>
      <c r="B203" s="474"/>
      <c r="C203" s="474"/>
      <c r="D203" s="474"/>
      <c r="E203" s="474"/>
      <c r="F203" s="474"/>
      <c r="G203" s="474"/>
      <c r="H203" s="474"/>
      <c r="I203" s="475"/>
      <c r="J203" s="456"/>
      <c r="K203" s="457"/>
      <c r="L203" s="457"/>
      <c r="M203" s="458"/>
      <c r="N203" s="118" t="s">
        <v>639</v>
      </c>
      <c r="O203" s="165">
        <v>937065</v>
      </c>
    </row>
    <row r="204" spans="1:15" ht="15" customHeight="1">
      <c r="A204" s="473" t="s">
        <v>512</v>
      </c>
      <c r="B204" s="474"/>
      <c r="C204" s="474"/>
      <c r="D204" s="474"/>
      <c r="E204" s="474"/>
      <c r="F204" s="474"/>
      <c r="G204" s="474"/>
      <c r="H204" s="474"/>
      <c r="I204" s="475"/>
      <c r="J204" s="456"/>
      <c r="K204" s="457"/>
      <c r="L204" s="457"/>
      <c r="M204" s="458"/>
      <c r="N204" s="118" t="s">
        <v>640</v>
      </c>
      <c r="O204" s="165">
        <v>977222</v>
      </c>
    </row>
    <row r="205" spans="1:15" ht="15" customHeight="1">
      <c r="A205" s="473" t="s">
        <v>513</v>
      </c>
      <c r="B205" s="474"/>
      <c r="C205" s="474"/>
      <c r="D205" s="474"/>
      <c r="E205" s="474"/>
      <c r="F205" s="474"/>
      <c r="G205" s="474"/>
      <c r="H205" s="474"/>
      <c r="I205" s="475"/>
      <c r="J205" s="456"/>
      <c r="K205" s="457"/>
      <c r="L205" s="457"/>
      <c r="M205" s="458"/>
      <c r="N205" s="118" t="s">
        <v>641</v>
      </c>
      <c r="O205" s="165">
        <v>1044156</v>
      </c>
    </row>
    <row r="206" spans="1:15" ht="15" customHeight="1">
      <c r="A206" s="473" t="s">
        <v>514</v>
      </c>
      <c r="B206" s="474"/>
      <c r="C206" s="474"/>
      <c r="D206" s="474"/>
      <c r="E206" s="474"/>
      <c r="F206" s="474"/>
      <c r="G206" s="474"/>
      <c r="H206" s="474"/>
      <c r="I206" s="475"/>
      <c r="J206" s="456"/>
      <c r="K206" s="457"/>
      <c r="L206" s="457"/>
      <c r="M206" s="458"/>
      <c r="N206" s="118" t="s">
        <v>642</v>
      </c>
      <c r="O206" s="165">
        <v>1277500</v>
      </c>
    </row>
    <row r="207" spans="1:15" ht="15" customHeight="1">
      <c r="A207" s="473" t="s">
        <v>515</v>
      </c>
      <c r="B207" s="474"/>
      <c r="C207" s="474"/>
      <c r="D207" s="474"/>
      <c r="E207" s="474"/>
      <c r="F207" s="474"/>
      <c r="G207" s="474"/>
      <c r="H207" s="474"/>
      <c r="I207" s="475"/>
      <c r="J207" s="456"/>
      <c r="K207" s="457"/>
      <c r="L207" s="457"/>
      <c r="M207" s="458"/>
      <c r="N207" s="118" t="s">
        <v>643</v>
      </c>
      <c r="O207" s="165">
        <v>1533000</v>
      </c>
    </row>
    <row r="208" spans="1:15" ht="15" customHeight="1">
      <c r="A208" s="473" t="s">
        <v>516</v>
      </c>
      <c r="B208" s="474"/>
      <c r="C208" s="474"/>
      <c r="D208" s="474"/>
      <c r="E208" s="474"/>
      <c r="F208" s="474"/>
      <c r="G208" s="474"/>
      <c r="H208" s="474"/>
      <c r="I208" s="475"/>
      <c r="J208" s="459"/>
      <c r="K208" s="460"/>
      <c r="L208" s="460"/>
      <c r="M208" s="461"/>
      <c r="N208" s="118" t="s">
        <v>644</v>
      </c>
      <c r="O208" s="165">
        <v>1679000</v>
      </c>
    </row>
    <row r="209" spans="1:15" ht="14.25">
      <c r="A209" s="501" t="s">
        <v>673</v>
      </c>
      <c r="B209" s="502"/>
      <c r="C209" s="502"/>
      <c r="D209" s="502"/>
      <c r="E209" s="502"/>
      <c r="F209" s="502"/>
      <c r="G209" s="502"/>
      <c r="H209" s="502"/>
      <c r="I209" s="502"/>
      <c r="J209" s="502"/>
      <c r="K209" s="502"/>
      <c r="L209" s="502"/>
      <c r="M209" s="502"/>
      <c r="N209" s="502"/>
      <c r="O209" s="503"/>
    </row>
    <row r="210" spans="1:15" ht="15" customHeight="1">
      <c r="A210" s="473" t="s">
        <v>517</v>
      </c>
      <c r="B210" s="474"/>
      <c r="C210" s="474"/>
      <c r="D210" s="474"/>
      <c r="E210" s="474"/>
      <c r="F210" s="474"/>
      <c r="G210" s="474"/>
      <c r="H210" s="474"/>
      <c r="I210" s="475"/>
      <c r="J210" s="453" t="s">
        <v>678</v>
      </c>
      <c r="K210" s="454"/>
      <c r="L210" s="454"/>
      <c r="M210" s="455"/>
      <c r="N210" s="118"/>
      <c r="O210" s="165">
        <v>0</v>
      </c>
    </row>
    <row r="211" spans="1:15" ht="15" customHeight="1">
      <c r="A211" s="473" t="s">
        <v>518</v>
      </c>
      <c r="B211" s="474"/>
      <c r="C211" s="474"/>
      <c r="D211" s="474"/>
      <c r="E211" s="474"/>
      <c r="F211" s="474"/>
      <c r="G211" s="474"/>
      <c r="H211" s="474"/>
      <c r="I211" s="475"/>
      <c r="J211" s="456"/>
      <c r="K211" s="457"/>
      <c r="L211" s="457"/>
      <c r="M211" s="458"/>
      <c r="N211" s="118" t="s">
        <v>674</v>
      </c>
      <c r="O211" s="165">
        <v>0</v>
      </c>
    </row>
    <row r="212" spans="1:15" ht="15" customHeight="1">
      <c r="A212" s="473" t="s">
        <v>519</v>
      </c>
      <c r="B212" s="474"/>
      <c r="C212" s="474"/>
      <c r="D212" s="474"/>
      <c r="E212" s="474"/>
      <c r="F212" s="474"/>
      <c r="G212" s="474"/>
      <c r="H212" s="474"/>
      <c r="I212" s="475"/>
      <c r="J212" s="456"/>
      <c r="K212" s="457"/>
      <c r="L212" s="457"/>
      <c r="M212" s="458"/>
      <c r="N212" s="118" t="s">
        <v>675</v>
      </c>
      <c r="O212" s="165">
        <v>17403</v>
      </c>
    </row>
    <row r="213" spans="1:15" ht="15" customHeight="1">
      <c r="A213" s="473" t="s">
        <v>520</v>
      </c>
      <c r="B213" s="474"/>
      <c r="C213" s="474"/>
      <c r="D213" s="474"/>
      <c r="E213" s="474"/>
      <c r="F213" s="474"/>
      <c r="G213" s="474"/>
      <c r="H213" s="474"/>
      <c r="I213" s="475"/>
      <c r="J213" s="456"/>
      <c r="K213" s="457"/>
      <c r="L213" s="457"/>
      <c r="M213" s="458"/>
      <c r="N213" s="118" t="s">
        <v>679</v>
      </c>
      <c r="O213" s="165">
        <v>48191</v>
      </c>
    </row>
    <row r="214" spans="1:15" ht="15" customHeight="1">
      <c r="A214" s="473" t="s">
        <v>521</v>
      </c>
      <c r="B214" s="474"/>
      <c r="C214" s="474"/>
      <c r="D214" s="474"/>
      <c r="E214" s="474"/>
      <c r="F214" s="474"/>
      <c r="G214" s="474"/>
      <c r="H214" s="474"/>
      <c r="I214" s="475"/>
      <c r="J214" s="456"/>
      <c r="K214" s="457"/>
      <c r="L214" s="457"/>
      <c r="M214" s="458"/>
      <c r="N214" s="118" t="s">
        <v>676</v>
      </c>
      <c r="O214" s="165">
        <v>101700</v>
      </c>
    </row>
    <row r="215" spans="1:15" ht="15" customHeight="1">
      <c r="A215" s="473" t="s">
        <v>522</v>
      </c>
      <c r="B215" s="474"/>
      <c r="C215" s="474"/>
      <c r="D215" s="474"/>
      <c r="E215" s="474"/>
      <c r="F215" s="474"/>
      <c r="G215" s="474"/>
      <c r="H215" s="474"/>
      <c r="I215" s="475"/>
      <c r="J215" s="456"/>
      <c r="K215" s="457"/>
      <c r="L215" s="457"/>
      <c r="M215" s="458"/>
      <c r="N215" s="118" t="s">
        <v>677</v>
      </c>
      <c r="O215" s="165">
        <v>123700</v>
      </c>
    </row>
    <row r="216" spans="1:15" ht="14.25">
      <c r="A216" s="462" t="s">
        <v>56</v>
      </c>
      <c r="B216" s="462"/>
      <c r="C216" s="462"/>
      <c r="D216" s="462"/>
      <c r="E216" s="462"/>
      <c r="F216" s="462"/>
      <c r="G216" s="462"/>
      <c r="H216" s="462"/>
      <c r="I216" s="462"/>
      <c r="J216" s="462"/>
      <c r="K216" s="462"/>
      <c r="L216" s="462"/>
      <c r="M216" s="462"/>
      <c r="N216" s="462"/>
      <c r="O216" s="462"/>
    </row>
    <row r="217" spans="1:15" ht="15" customHeight="1">
      <c r="A217" s="473" t="s">
        <v>523</v>
      </c>
      <c r="B217" s="474"/>
      <c r="C217" s="474"/>
      <c r="D217" s="474"/>
      <c r="E217" s="474"/>
      <c r="F217" s="474"/>
      <c r="G217" s="474"/>
      <c r="H217" s="474"/>
      <c r="I217" s="475"/>
      <c r="J217" s="453" t="s">
        <v>680</v>
      </c>
      <c r="K217" s="454"/>
      <c r="L217" s="454"/>
      <c r="M217" s="455"/>
      <c r="N217" s="118" t="s">
        <v>681</v>
      </c>
      <c r="O217" s="165">
        <v>1912500</v>
      </c>
    </row>
    <row r="218" spans="1:15" ht="15" customHeight="1">
      <c r="A218" s="473" t="s">
        <v>524</v>
      </c>
      <c r="B218" s="474"/>
      <c r="C218" s="474"/>
      <c r="D218" s="474"/>
      <c r="E218" s="474"/>
      <c r="F218" s="474"/>
      <c r="G218" s="474"/>
      <c r="H218" s="474"/>
      <c r="I218" s="475"/>
      <c r="J218" s="456"/>
      <c r="K218" s="457"/>
      <c r="L218" s="457"/>
      <c r="M218" s="458"/>
      <c r="N218" s="118" t="s">
        <v>682</v>
      </c>
      <c r="O218" s="165">
        <v>3013356</v>
      </c>
    </row>
    <row r="219" spans="1:15" ht="15" customHeight="1">
      <c r="A219" s="473" t="s">
        <v>525</v>
      </c>
      <c r="B219" s="474"/>
      <c r="C219" s="474"/>
      <c r="D219" s="474"/>
      <c r="E219" s="474"/>
      <c r="F219" s="474"/>
      <c r="G219" s="474"/>
      <c r="H219" s="474"/>
      <c r="I219" s="475"/>
      <c r="J219" s="456"/>
      <c r="K219" s="457"/>
      <c r="L219" s="457"/>
      <c r="M219" s="458"/>
      <c r="N219" s="118" t="s">
        <v>683</v>
      </c>
      <c r="O219" s="165">
        <v>2337252</v>
      </c>
    </row>
    <row r="220" spans="1:15" ht="14.25">
      <c r="A220" s="507" t="s">
        <v>609</v>
      </c>
      <c r="B220" s="507"/>
      <c r="C220" s="507"/>
      <c r="D220" s="507"/>
      <c r="E220" s="507"/>
      <c r="F220" s="507"/>
      <c r="G220" s="507"/>
      <c r="H220" s="507"/>
      <c r="I220" s="507"/>
      <c r="J220" s="507"/>
      <c r="K220" s="507"/>
      <c r="L220" s="507"/>
      <c r="M220" s="507"/>
      <c r="N220" s="507"/>
      <c r="O220" s="507"/>
    </row>
    <row r="221" spans="1:15" ht="15" customHeight="1">
      <c r="A221" s="473" t="s">
        <v>526</v>
      </c>
      <c r="B221" s="474"/>
      <c r="C221" s="474"/>
      <c r="D221" s="474"/>
      <c r="E221" s="474"/>
      <c r="F221" s="474"/>
      <c r="G221" s="474"/>
      <c r="H221" s="474"/>
      <c r="I221" s="475"/>
      <c r="J221" s="476" t="s">
        <v>684</v>
      </c>
      <c r="K221" s="477"/>
      <c r="L221" s="477"/>
      <c r="M221" s="478"/>
      <c r="N221" s="118" t="s">
        <v>700</v>
      </c>
      <c r="O221" s="165">
        <v>129228</v>
      </c>
    </row>
    <row r="222" spans="1:15" ht="15" customHeight="1">
      <c r="A222" s="473" t="s">
        <v>527</v>
      </c>
      <c r="B222" s="474"/>
      <c r="C222" s="474"/>
      <c r="D222" s="474"/>
      <c r="E222" s="474"/>
      <c r="F222" s="474"/>
      <c r="G222" s="474"/>
      <c r="H222" s="474"/>
      <c r="I222" s="475"/>
      <c r="J222" s="479"/>
      <c r="K222" s="480"/>
      <c r="L222" s="480"/>
      <c r="M222" s="481"/>
      <c r="N222" s="118" t="s">
        <v>700</v>
      </c>
      <c r="O222" s="165">
        <v>90367</v>
      </c>
    </row>
    <row r="223" spans="1:15" ht="15" customHeight="1">
      <c r="A223" s="473" t="s">
        <v>528</v>
      </c>
      <c r="B223" s="474"/>
      <c r="C223" s="474"/>
      <c r="D223" s="474"/>
      <c r="E223" s="474"/>
      <c r="F223" s="474"/>
      <c r="G223" s="474"/>
      <c r="H223" s="474"/>
      <c r="I223" s="475"/>
      <c r="J223" s="479"/>
      <c r="K223" s="480"/>
      <c r="L223" s="480"/>
      <c r="M223" s="481"/>
      <c r="N223" s="118" t="s">
        <v>701</v>
      </c>
      <c r="O223" s="165">
        <v>186329</v>
      </c>
    </row>
    <row r="224" spans="1:15" ht="15" customHeight="1">
      <c r="A224" s="473" t="s">
        <v>529</v>
      </c>
      <c r="B224" s="474"/>
      <c r="C224" s="474"/>
      <c r="D224" s="474"/>
      <c r="E224" s="474"/>
      <c r="F224" s="474"/>
      <c r="G224" s="474"/>
      <c r="H224" s="474"/>
      <c r="I224" s="475"/>
      <c r="J224" s="479"/>
      <c r="K224" s="480"/>
      <c r="L224" s="480"/>
      <c r="M224" s="481"/>
      <c r="N224" s="118" t="s">
        <v>701</v>
      </c>
      <c r="O224" s="165">
        <v>123020</v>
      </c>
    </row>
    <row r="225" spans="1:15" ht="15" customHeight="1">
      <c r="A225" s="473" t="s">
        <v>530</v>
      </c>
      <c r="B225" s="474"/>
      <c r="C225" s="474"/>
      <c r="D225" s="474"/>
      <c r="E225" s="474"/>
      <c r="F225" s="474"/>
      <c r="G225" s="474"/>
      <c r="H225" s="474"/>
      <c r="I225" s="475"/>
      <c r="J225" s="479"/>
      <c r="K225" s="480"/>
      <c r="L225" s="480"/>
      <c r="M225" s="481"/>
      <c r="N225" s="118" t="s">
        <v>702</v>
      </c>
      <c r="O225" s="165">
        <v>69558</v>
      </c>
    </row>
    <row r="226" spans="1:15" ht="15" customHeight="1">
      <c r="A226" s="473" t="s">
        <v>531</v>
      </c>
      <c r="B226" s="474"/>
      <c r="C226" s="474"/>
      <c r="D226" s="474"/>
      <c r="E226" s="474"/>
      <c r="F226" s="474"/>
      <c r="G226" s="474"/>
      <c r="H226" s="474"/>
      <c r="I226" s="475"/>
      <c r="J226" s="479"/>
      <c r="K226" s="480"/>
      <c r="L226" s="480"/>
      <c r="M226" s="481"/>
      <c r="N226" s="118" t="s">
        <v>703</v>
      </c>
      <c r="O226" s="165">
        <v>108190</v>
      </c>
    </row>
    <row r="227" spans="1:15" ht="15" customHeight="1">
      <c r="A227" s="473" t="s">
        <v>532</v>
      </c>
      <c r="B227" s="474"/>
      <c r="C227" s="474"/>
      <c r="D227" s="474"/>
      <c r="E227" s="474"/>
      <c r="F227" s="474"/>
      <c r="G227" s="474"/>
      <c r="H227" s="474"/>
      <c r="I227" s="475"/>
      <c r="J227" s="479"/>
      <c r="K227" s="480"/>
      <c r="L227" s="480"/>
      <c r="M227" s="481"/>
      <c r="N227" s="118" t="s">
        <v>703</v>
      </c>
      <c r="O227" s="165">
        <v>78847</v>
      </c>
    </row>
    <row r="228" spans="1:15" ht="15" customHeight="1">
      <c r="A228" s="473" t="s">
        <v>533</v>
      </c>
      <c r="B228" s="474"/>
      <c r="C228" s="474"/>
      <c r="D228" s="474"/>
      <c r="E228" s="474"/>
      <c r="F228" s="474"/>
      <c r="G228" s="474"/>
      <c r="H228" s="474"/>
      <c r="I228" s="475"/>
      <c r="J228" s="479"/>
      <c r="K228" s="480"/>
      <c r="L228" s="480"/>
      <c r="M228" s="481"/>
      <c r="N228" s="118" t="s">
        <v>704</v>
      </c>
      <c r="O228" s="165">
        <v>71175</v>
      </c>
    </row>
    <row r="229" spans="1:15" ht="15" customHeight="1">
      <c r="A229" s="473" t="s">
        <v>534</v>
      </c>
      <c r="B229" s="474"/>
      <c r="C229" s="474"/>
      <c r="D229" s="474"/>
      <c r="E229" s="474"/>
      <c r="F229" s="474"/>
      <c r="G229" s="474"/>
      <c r="H229" s="474"/>
      <c r="I229" s="475"/>
      <c r="J229" s="479"/>
      <c r="K229" s="480"/>
      <c r="L229" s="480"/>
      <c r="M229" s="481"/>
      <c r="N229" s="118" t="s">
        <v>704</v>
      </c>
      <c r="O229" s="165">
        <v>83563</v>
      </c>
    </row>
    <row r="230" spans="1:15" ht="15" customHeight="1">
      <c r="A230" s="473" t="s">
        <v>535</v>
      </c>
      <c r="B230" s="474"/>
      <c r="C230" s="474"/>
      <c r="D230" s="474"/>
      <c r="E230" s="474"/>
      <c r="F230" s="474"/>
      <c r="G230" s="474"/>
      <c r="H230" s="474"/>
      <c r="I230" s="475"/>
      <c r="J230" s="479"/>
      <c r="K230" s="480"/>
      <c r="L230" s="480"/>
      <c r="M230" s="481"/>
      <c r="N230" s="118" t="s">
        <v>694</v>
      </c>
      <c r="O230" s="165">
        <v>141817</v>
      </c>
    </row>
    <row r="231" spans="1:15" ht="15" customHeight="1">
      <c r="A231" s="473" t="s">
        <v>536</v>
      </c>
      <c r="B231" s="474"/>
      <c r="C231" s="474"/>
      <c r="D231" s="474"/>
      <c r="E231" s="474"/>
      <c r="F231" s="474"/>
      <c r="G231" s="474"/>
      <c r="H231" s="474"/>
      <c r="I231" s="475"/>
      <c r="J231" s="479"/>
      <c r="K231" s="480"/>
      <c r="L231" s="480"/>
      <c r="M231" s="481"/>
      <c r="N231" s="118" t="s">
        <v>695</v>
      </c>
      <c r="O231" s="165">
        <v>150807</v>
      </c>
    </row>
    <row r="232" spans="1:15" ht="15" customHeight="1">
      <c r="A232" s="473" t="s">
        <v>537</v>
      </c>
      <c r="B232" s="474"/>
      <c r="C232" s="474"/>
      <c r="D232" s="474"/>
      <c r="E232" s="474"/>
      <c r="F232" s="474"/>
      <c r="G232" s="474"/>
      <c r="H232" s="474"/>
      <c r="I232" s="475"/>
      <c r="J232" s="479"/>
      <c r="K232" s="480"/>
      <c r="L232" s="480"/>
      <c r="M232" s="481"/>
      <c r="N232" s="118" t="s">
        <v>690</v>
      </c>
      <c r="O232" s="165">
        <v>74602</v>
      </c>
    </row>
    <row r="233" spans="1:15" ht="15" customHeight="1">
      <c r="A233" s="473" t="s">
        <v>538</v>
      </c>
      <c r="B233" s="474"/>
      <c r="C233" s="474"/>
      <c r="D233" s="474"/>
      <c r="E233" s="474"/>
      <c r="F233" s="474"/>
      <c r="G233" s="474"/>
      <c r="H233" s="474"/>
      <c r="I233" s="475"/>
      <c r="J233" s="479"/>
      <c r="K233" s="480"/>
      <c r="L233" s="480"/>
      <c r="M233" s="481"/>
      <c r="N233" s="118" t="s">
        <v>691</v>
      </c>
      <c r="O233" s="165">
        <v>102237</v>
      </c>
    </row>
    <row r="234" spans="1:15" ht="15" customHeight="1">
      <c r="A234" s="473" t="s">
        <v>539</v>
      </c>
      <c r="B234" s="474"/>
      <c r="C234" s="474"/>
      <c r="D234" s="474"/>
      <c r="E234" s="474"/>
      <c r="F234" s="474"/>
      <c r="G234" s="474"/>
      <c r="H234" s="474"/>
      <c r="I234" s="475"/>
      <c r="J234" s="479"/>
      <c r="K234" s="480"/>
      <c r="L234" s="480"/>
      <c r="M234" s="481"/>
      <c r="N234" s="118" t="s">
        <v>692</v>
      </c>
      <c r="O234" s="165">
        <v>49275</v>
      </c>
    </row>
    <row r="235" spans="1:15" ht="15" customHeight="1">
      <c r="A235" s="473" t="s">
        <v>540</v>
      </c>
      <c r="B235" s="474"/>
      <c r="C235" s="474"/>
      <c r="D235" s="474"/>
      <c r="E235" s="474"/>
      <c r="F235" s="474"/>
      <c r="G235" s="474"/>
      <c r="H235" s="474"/>
      <c r="I235" s="475"/>
      <c r="J235" s="479"/>
      <c r="K235" s="480"/>
      <c r="L235" s="480"/>
      <c r="M235" s="481"/>
      <c r="N235" s="118" t="s">
        <v>693</v>
      </c>
      <c r="O235" s="165">
        <v>63933</v>
      </c>
    </row>
    <row r="236" spans="1:15" ht="15" customHeight="1">
      <c r="A236" s="473" t="s">
        <v>541</v>
      </c>
      <c r="B236" s="474"/>
      <c r="C236" s="474"/>
      <c r="D236" s="474"/>
      <c r="E236" s="474"/>
      <c r="F236" s="474"/>
      <c r="G236" s="474"/>
      <c r="H236" s="474"/>
      <c r="I236" s="475"/>
      <c r="J236" s="479"/>
      <c r="K236" s="480"/>
      <c r="L236" s="480"/>
      <c r="M236" s="481"/>
      <c r="N236" s="118" t="s">
        <v>696</v>
      </c>
      <c r="O236" s="165">
        <v>117636</v>
      </c>
    </row>
    <row r="237" spans="1:15" ht="15" customHeight="1">
      <c r="A237" s="473" t="s">
        <v>542</v>
      </c>
      <c r="B237" s="474"/>
      <c r="C237" s="474"/>
      <c r="D237" s="474"/>
      <c r="E237" s="474"/>
      <c r="F237" s="474"/>
      <c r="G237" s="474"/>
      <c r="H237" s="474"/>
      <c r="I237" s="475"/>
      <c r="J237" s="479"/>
      <c r="K237" s="480"/>
      <c r="L237" s="480"/>
      <c r="M237" s="481"/>
      <c r="N237" s="118" t="s">
        <v>697</v>
      </c>
      <c r="O237" s="165">
        <v>89341</v>
      </c>
    </row>
    <row r="238" spans="1:15" ht="15" customHeight="1">
      <c r="A238" s="473" t="s">
        <v>543</v>
      </c>
      <c r="B238" s="474"/>
      <c r="C238" s="474"/>
      <c r="D238" s="474"/>
      <c r="E238" s="474"/>
      <c r="F238" s="474"/>
      <c r="G238" s="474"/>
      <c r="H238" s="474"/>
      <c r="I238" s="475"/>
      <c r="J238" s="479"/>
      <c r="K238" s="480"/>
      <c r="L238" s="480"/>
      <c r="M238" s="481"/>
      <c r="N238" s="118" t="s">
        <v>698</v>
      </c>
      <c r="O238" s="165">
        <v>98550</v>
      </c>
    </row>
    <row r="239" spans="1:15" ht="15" customHeight="1">
      <c r="A239" s="473" t="s">
        <v>544</v>
      </c>
      <c r="B239" s="474"/>
      <c r="C239" s="474"/>
      <c r="D239" s="474"/>
      <c r="E239" s="474"/>
      <c r="F239" s="474"/>
      <c r="G239" s="474"/>
      <c r="H239" s="474"/>
      <c r="I239" s="475"/>
      <c r="J239" s="482"/>
      <c r="K239" s="483"/>
      <c r="L239" s="483"/>
      <c r="M239" s="484"/>
      <c r="N239" s="118" t="s">
        <v>699</v>
      </c>
      <c r="O239" s="165">
        <v>105784</v>
      </c>
    </row>
    <row r="240" spans="1:15" ht="15" customHeight="1">
      <c r="A240" s="473" t="s">
        <v>545</v>
      </c>
      <c r="B240" s="474"/>
      <c r="C240" s="474"/>
      <c r="D240" s="474"/>
      <c r="E240" s="474"/>
      <c r="F240" s="474"/>
      <c r="G240" s="474"/>
      <c r="H240" s="474"/>
      <c r="I240" s="475"/>
      <c r="J240" s="453" t="s">
        <v>685</v>
      </c>
      <c r="K240" s="454"/>
      <c r="L240" s="454"/>
      <c r="M240" s="455"/>
      <c r="N240" s="118" t="s">
        <v>1088</v>
      </c>
      <c r="O240" s="165">
        <v>182500</v>
      </c>
    </row>
    <row r="241" spans="1:15" ht="15" customHeight="1">
      <c r="A241" s="473" t="s">
        <v>686</v>
      </c>
      <c r="B241" s="474"/>
      <c r="C241" s="474"/>
      <c r="D241" s="474"/>
      <c r="E241" s="474"/>
      <c r="F241" s="474"/>
      <c r="G241" s="474"/>
      <c r="H241" s="474"/>
      <c r="I241" s="475"/>
      <c r="J241" s="456"/>
      <c r="K241" s="457"/>
      <c r="L241" s="457"/>
      <c r="M241" s="458"/>
      <c r="N241" s="118" t="s">
        <v>1089</v>
      </c>
      <c r="O241" s="165">
        <v>182500</v>
      </c>
    </row>
    <row r="242" spans="1:15" ht="15" customHeight="1">
      <c r="A242" s="473" t="s">
        <v>546</v>
      </c>
      <c r="B242" s="474"/>
      <c r="C242" s="474"/>
      <c r="D242" s="474"/>
      <c r="E242" s="474"/>
      <c r="F242" s="474"/>
      <c r="G242" s="474"/>
      <c r="H242" s="474"/>
      <c r="I242" s="475"/>
      <c r="J242" s="456"/>
      <c r="K242" s="457"/>
      <c r="L242" s="457"/>
      <c r="M242" s="458"/>
      <c r="N242" s="118" t="s">
        <v>1090</v>
      </c>
      <c r="O242" s="165">
        <v>215551</v>
      </c>
    </row>
    <row r="243" spans="1:15" ht="15" customHeight="1">
      <c r="A243" s="473" t="s">
        <v>547</v>
      </c>
      <c r="B243" s="474"/>
      <c r="C243" s="474"/>
      <c r="D243" s="474"/>
      <c r="E243" s="474"/>
      <c r="F243" s="474"/>
      <c r="G243" s="474"/>
      <c r="H243" s="474"/>
      <c r="I243" s="475"/>
      <c r="J243" s="453" t="s">
        <v>687</v>
      </c>
      <c r="K243" s="454"/>
      <c r="L243" s="454"/>
      <c r="M243" s="455"/>
      <c r="N243" s="118" t="s">
        <v>1091</v>
      </c>
      <c r="O243" s="165">
        <v>127750</v>
      </c>
    </row>
    <row r="244" spans="1:15" ht="15" customHeight="1">
      <c r="A244" s="473" t="s">
        <v>548</v>
      </c>
      <c r="B244" s="474"/>
      <c r="C244" s="474"/>
      <c r="D244" s="474"/>
      <c r="E244" s="474"/>
      <c r="F244" s="474"/>
      <c r="G244" s="474"/>
      <c r="H244" s="474"/>
      <c r="I244" s="475"/>
      <c r="J244" s="456"/>
      <c r="K244" s="457"/>
      <c r="L244" s="457"/>
      <c r="M244" s="458"/>
      <c r="N244" s="118" t="s">
        <v>1092</v>
      </c>
      <c r="O244" s="165">
        <v>135050</v>
      </c>
    </row>
    <row r="245" spans="1:15" ht="15" customHeight="1">
      <c r="A245" s="473" t="s">
        <v>549</v>
      </c>
      <c r="B245" s="474"/>
      <c r="C245" s="474"/>
      <c r="D245" s="474"/>
      <c r="E245" s="474"/>
      <c r="F245" s="474"/>
      <c r="G245" s="474"/>
      <c r="H245" s="474"/>
      <c r="I245" s="475"/>
      <c r="J245" s="456"/>
      <c r="K245" s="457"/>
      <c r="L245" s="457"/>
      <c r="M245" s="458"/>
      <c r="N245" s="118" t="s">
        <v>1093</v>
      </c>
      <c r="O245" s="165">
        <v>242010</v>
      </c>
    </row>
    <row r="246" spans="1:15" ht="15" customHeight="1">
      <c r="A246" s="473" t="s">
        <v>550</v>
      </c>
      <c r="B246" s="474"/>
      <c r="C246" s="474"/>
      <c r="D246" s="474"/>
      <c r="E246" s="474"/>
      <c r="F246" s="474"/>
      <c r="G246" s="474"/>
      <c r="H246" s="474"/>
      <c r="I246" s="475"/>
      <c r="J246" s="456"/>
      <c r="K246" s="457"/>
      <c r="L246" s="457"/>
      <c r="M246" s="458"/>
      <c r="N246" s="118" t="s">
        <v>702</v>
      </c>
      <c r="O246" s="165">
        <v>87600</v>
      </c>
    </row>
    <row r="247" spans="1:15" ht="15" customHeight="1">
      <c r="A247" s="473" t="s">
        <v>551</v>
      </c>
      <c r="B247" s="474"/>
      <c r="C247" s="474"/>
      <c r="D247" s="474"/>
      <c r="E247" s="474"/>
      <c r="F247" s="474"/>
      <c r="G247" s="474"/>
      <c r="H247" s="474"/>
      <c r="I247" s="475"/>
      <c r="J247" s="459"/>
      <c r="K247" s="460"/>
      <c r="L247" s="460"/>
      <c r="M247" s="461"/>
      <c r="N247" s="118" t="s">
        <v>1094</v>
      </c>
      <c r="O247" s="165">
        <v>105850</v>
      </c>
    </row>
    <row r="248" spans="1:15" ht="15" customHeight="1">
      <c r="A248" s="473" t="s">
        <v>552</v>
      </c>
      <c r="B248" s="474"/>
      <c r="C248" s="474"/>
      <c r="D248" s="474"/>
      <c r="E248" s="474"/>
      <c r="F248" s="474"/>
      <c r="G248" s="474"/>
      <c r="H248" s="474"/>
      <c r="I248" s="475"/>
      <c r="J248" s="453" t="s">
        <v>689</v>
      </c>
      <c r="K248" s="454"/>
      <c r="L248" s="454"/>
      <c r="M248" s="455"/>
      <c r="N248" s="118" t="s">
        <v>705</v>
      </c>
      <c r="O248" s="165">
        <v>0</v>
      </c>
    </row>
    <row r="249" spans="1:15" ht="15" customHeight="1">
      <c r="A249" s="473" t="s">
        <v>553</v>
      </c>
      <c r="B249" s="474"/>
      <c r="C249" s="474"/>
      <c r="D249" s="474"/>
      <c r="E249" s="474"/>
      <c r="F249" s="474"/>
      <c r="G249" s="474"/>
      <c r="H249" s="474"/>
      <c r="I249" s="475"/>
      <c r="J249" s="456"/>
      <c r="K249" s="457"/>
      <c r="L249" s="457"/>
      <c r="M249" s="458"/>
      <c r="N249" s="118" t="s">
        <v>706</v>
      </c>
      <c r="O249" s="165">
        <v>3650000</v>
      </c>
    </row>
    <row r="250" spans="1:15" ht="15" customHeight="1">
      <c r="A250" s="473" t="s">
        <v>554</v>
      </c>
      <c r="B250" s="474"/>
      <c r="C250" s="474"/>
      <c r="D250" s="474"/>
      <c r="E250" s="474"/>
      <c r="F250" s="474"/>
      <c r="G250" s="474"/>
      <c r="H250" s="474"/>
      <c r="I250" s="475"/>
      <c r="J250" s="456"/>
      <c r="K250" s="457"/>
      <c r="L250" s="457"/>
      <c r="M250" s="458"/>
      <c r="N250" s="118" t="s">
        <v>707</v>
      </c>
      <c r="O250" s="165">
        <v>7300000</v>
      </c>
    </row>
    <row r="251" spans="1:15" ht="15" customHeight="1">
      <c r="A251" s="473" t="s">
        <v>555</v>
      </c>
      <c r="B251" s="474"/>
      <c r="C251" s="474"/>
      <c r="D251" s="474"/>
      <c r="E251" s="474"/>
      <c r="F251" s="474"/>
      <c r="G251" s="474"/>
      <c r="H251" s="474"/>
      <c r="I251" s="475"/>
      <c r="J251" s="456"/>
      <c r="K251" s="457"/>
      <c r="L251" s="457"/>
      <c r="M251" s="458"/>
      <c r="N251" s="118" t="s">
        <v>708</v>
      </c>
      <c r="O251" s="165">
        <v>4015000</v>
      </c>
    </row>
    <row r="252" spans="1:15" ht="15" customHeight="1">
      <c r="A252" s="473" t="s">
        <v>556</v>
      </c>
      <c r="B252" s="474"/>
      <c r="C252" s="474"/>
      <c r="D252" s="474"/>
      <c r="E252" s="474"/>
      <c r="F252" s="474"/>
      <c r="G252" s="474"/>
      <c r="H252" s="474"/>
      <c r="I252" s="475"/>
      <c r="J252" s="453" t="s">
        <v>688</v>
      </c>
      <c r="K252" s="454"/>
      <c r="L252" s="454"/>
      <c r="M252" s="455"/>
      <c r="N252" s="118" t="s">
        <v>709</v>
      </c>
      <c r="O252" s="165">
        <v>1200000</v>
      </c>
    </row>
    <row r="253" spans="1:15" ht="15" customHeight="1">
      <c r="A253" s="473" t="s">
        <v>557</v>
      </c>
      <c r="B253" s="474"/>
      <c r="C253" s="474"/>
      <c r="D253" s="474"/>
      <c r="E253" s="474"/>
      <c r="F253" s="474"/>
      <c r="G253" s="474"/>
      <c r="H253" s="474"/>
      <c r="I253" s="475"/>
      <c r="J253" s="456"/>
      <c r="K253" s="457"/>
      <c r="L253" s="457"/>
      <c r="M253" s="458"/>
      <c r="N253" s="118" t="s">
        <v>710</v>
      </c>
      <c r="O253" s="165">
        <v>1350000</v>
      </c>
    </row>
    <row r="254" spans="1:15" ht="15" customHeight="1">
      <c r="A254" s="473" t="s">
        <v>558</v>
      </c>
      <c r="B254" s="474"/>
      <c r="C254" s="474"/>
      <c r="D254" s="474"/>
      <c r="E254" s="474"/>
      <c r="F254" s="474"/>
      <c r="G254" s="474"/>
      <c r="H254" s="474"/>
      <c r="I254" s="475"/>
      <c r="J254" s="456"/>
      <c r="K254" s="457"/>
      <c r="L254" s="457"/>
      <c r="M254" s="458"/>
      <c r="N254" s="118" t="s">
        <v>711</v>
      </c>
      <c r="O254" s="165">
        <v>1950000</v>
      </c>
    </row>
    <row r="255" spans="1:15" ht="15" customHeight="1">
      <c r="A255" s="473" t="s">
        <v>559</v>
      </c>
      <c r="B255" s="474"/>
      <c r="C255" s="474"/>
      <c r="D255" s="474"/>
      <c r="E255" s="474"/>
      <c r="F255" s="474"/>
      <c r="G255" s="474"/>
      <c r="H255" s="474"/>
      <c r="I255" s="475"/>
      <c r="J255" s="456"/>
      <c r="K255" s="457"/>
      <c r="L255" s="457"/>
      <c r="M255" s="458"/>
      <c r="N255" s="118" t="s">
        <v>712</v>
      </c>
      <c r="O255" s="165">
        <v>3112500</v>
      </c>
    </row>
    <row r="256" spans="1:15" ht="15" customHeight="1">
      <c r="A256" s="473" t="s">
        <v>560</v>
      </c>
      <c r="B256" s="474"/>
      <c r="C256" s="474"/>
      <c r="D256" s="474"/>
      <c r="E256" s="474"/>
      <c r="F256" s="474"/>
      <c r="G256" s="474"/>
      <c r="H256" s="474"/>
      <c r="I256" s="475"/>
      <c r="J256" s="459"/>
      <c r="K256" s="460"/>
      <c r="L256" s="460"/>
      <c r="M256" s="461"/>
      <c r="N256" s="118" t="s">
        <v>713</v>
      </c>
      <c r="O256" s="165">
        <v>3750000</v>
      </c>
    </row>
    <row r="257" spans="1:15" ht="14.25">
      <c r="A257" s="462" t="s">
        <v>561</v>
      </c>
      <c r="B257" s="462"/>
      <c r="C257" s="462"/>
      <c r="D257" s="462"/>
      <c r="E257" s="462"/>
      <c r="F257" s="462"/>
      <c r="G257" s="462"/>
      <c r="H257" s="462"/>
      <c r="I257" s="462"/>
      <c r="J257" s="462"/>
      <c r="K257" s="462"/>
      <c r="L257" s="462"/>
      <c r="M257" s="462"/>
      <c r="N257" s="462"/>
      <c r="O257" s="462"/>
    </row>
    <row r="258" spans="1:15" ht="15" customHeight="1">
      <c r="A258" s="473" t="s">
        <v>562</v>
      </c>
      <c r="B258" s="474"/>
      <c r="C258" s="474"/>
      <c r="D258" s="474"/>
      <c r="E258" s="474"/>
      <c r="F258" s="474"/>
      <c r="G258" s="474"/>
      <c r="H258" s="474"/>
      <c r="I258" s="475"/>
      <c r="J258" s="453" t="s">
        <v>714</v>
      </c>
      <c r="K258" s="454"/>
      <c r="L258" s="454"/>
      <c r="M258" s="455"/>
      <c r="N258" s="118" t="s">
        <v>715</v>
      </c>
      <c r="O258" s="165">
        <v>431248</v>
      </c>
    </row>
    <row r="259" spans="1:15" ht="15" customHeight="1">
      <c r="A259" s="473" t="s">
        <v>563</v>
      </c>
      <c r="B259" s="474"/>
      <c r="C259" s="474"/>
      <c r="D259" s="474"/>
      <c r="E259" s="474"/>
      <c r="F259" s="474"/>
      <c r="G259" s="474"/>
      <c r="H259" s="474"/>
      <c r="I259" s="475"/>
      <c r="J259" s="456"/>
      <c r="K259" s="457"/>
      <c r="L259" s="457"/>
      <c r="M259" s="458"/>
      <c r="N259" s="118" t="s">
        <v>717</v>
      </c>
      <c r="O259" s="165">
        <v>642000</v>
      </c>
    </row>
    <row r="260" spans="1:15" ht="15" customHeight="1">
      <c r="A260" s="473" t="s">
        <v>564</v>
      </c>
      <c r="B260" s="474"/>
      <c r="C260" s="474"/>
      <c r="D260" s="474"/>
      <c r="E260" s="474"/>
      <c r="F260" s="474"/>
      <c r="G260" s="474"/>
      <c r="H260" s="474"/>
      <c r="I260" s="475"/>
      <c r="J260" s="456"/>
      <c r="K260" s="457"/>
      <c r="L260" s="457"/>
      <c r="M260" s="458"/>
      <c r="N260" s="118" t="s">
        <v>718</v>
      </c>
      <c r="O260" s="165">
        <v>712000</v>
      </c>
    </row>
    <row r="261" spans="1:15" ht="15" customHeight="1">
      <c r="A261" s="473" t="s">
        <v>565</v>
      </c>
      <c r="B261" s="474"/>
      <c r="C261" s="474"/>
      <c r="D261" s="474"/>
      <c r="E261" s="474"/>
      <c r="F261" s="474"/>
      <c r="G261" s="474"/>
      <c r="H261" s="474"/>
      <c r="I261" s="475"/>
      <c r="J261" s="456"/>
      <c r="K261" s="457"/>
      <c r="L261" s="457"/>
      <c r="M261" s="458"/>
      <c r="N261" s="118" t="s">
        <v>719</v>
      </c>
      <c r="O261" s="165">
        <v>862500</v>
      </c>
    </row>
    <row r="262" spans="1:15" ht="15" customHeight="1">
      <c r="A262" s="473" t="s">
        <v>566</v>
      </c>
      <c r="B262" s="474"/>
      <c r="C262" s="474"/>
      <c r="D262" s="474"/>
      <c r="E262" s="474"/>
      <c r="F262" s="474"/>
      <c r="G262" s="474"/>
      <c r="H262" s="474"/>
      <c r="I262" s="475"/>
      <c r="J262" s="456"/>
      <c r="K262" s="457"/>
      <c r="L262" s="457"/>
      <c r="M262" s="458"/>
      <c r="N262" s="118" t="s">
        <v>720</v>
      </c>
      <c r="O262" s="165">
        <v>415000</v>
      </c>
    </row>
    <row r="263" spans="1:15" ht="33" customHeight="1">
      <c r="A263" s="473" t="s">
        <v>716</v>
      </c>
      <c r="B263" s="474"/>
      <c r="C263" s="474"/>
      <c r="D263" s="474"/>
      <c r="E263" s="474"/>
      <c r="F263" s="474"/>
      <c r="G263" s="474"/>
      <c r="H263" s="474"/>
      <c r="I263" s="475"/>
      <c r="J263" s="459"/>
      <c r="K263" s="460"/>
      <c r="L263" s="460"/>
      <c r="M263" s="461"/>
      <c r="N263" s="118" t="s">
        <v>721</v>
      </c>
      <c r="O263" s="165">
        <v>69375</v>
      </c>
    </row>
    <row r="264" spans="1:15" ht="14.25">
      <c r="A264" s="462" t="s">
        <v>61</v>
      </c>
      <c r="B264" s="462"/>
      <c r="C264" s="462"/>
      <c r="D264" s="462"/>
      <c r="E264" s="462"/>
      <c r="F264" s="462"/>
      <c r="G264" s="462"/>
      <c r="H264" s="462"/>
      <c r="I264" s="462"/>
      <c r="J264" s="462"/>
      <c r="K264" s="462"/>
      <c r="L264" s="462"/>
      <c r="M264" s="462"/>
      <c r="N264" s="462"/>
      <c r="O264" s="462"/>
    </row>
    <row r="265" spans="1:15" ht="15" customHeight="1">
      <c r="A265" s="473" t="s">
        <v>567</v>
      </c>
      <c r="B265" s="474"/>
      <c r="C265" s="474"/>
      <c r="D265" s="474"/>
      <c r="E265" s="474"/>
      <c r="F265" s="474"/>
      <c r="G265" s="474"/>
      <c r="H265" s="474"/>
      <c r="I265" s="475"/>
      <c r="J265" s="453" t="s">
        <v>722</v>
      </c>
      <c r="K265" s="454"/>
      <c r="L265" s="454"/>
      <c r="M265" s="455"/>
      <c r="N265" s="118" t="s">
        <v>682</v>
      </c>
      <c r="O265" s="165">
        <v>1125000</v>
      </c>
    </row>
    <row r="266" spans="1:15" ht="15" customHeight="1">
      <c r="A266" s="473" t="s">
        <v>568</v>
      </c>
      <c r="B266" s="474"/>
      <c r="C266" s="474"/>
      <c r="D266" s="474"/>
      <c r="E266" s="474"/>
      <c r="F266" s="474"/>
      <c r="G266" s="474"/>
      <c r="H266" s="474"/>
      <c r="I266" s="475"/>
      <c r="J266" s="456"/>
      <c r="K266" s="457"/>
      <c r="L266" s="457"/>
      <c r="M266" s="458"/>
      <c r="N266" s="118" t="s">
        <v>723</v>
      </c>
      <c r="O266" s="165">
        <v>2062500</v>
      </c>
    </row>
    <row r="267" spans="1:15" ht="15" customHeight="1">
      <c r="A267" s="473" t="s">
        <v>569</v>
      </c>
      <c r="B267" s="474"/>
      <c r="C267" s="474"/>
      <c r="D267" s="474"/>
      <c r="E267" s="474"/>
      <c r="F267" s="474"/>
      <c r="G267" s="474"/>
      <c r="H267" s="474"/>
      <c r="I267" s="475"/>
      <c r="J267" s="456"/>
      <c r="K267" s="457"/>
      <c r="L267" s="457"/>
      <c r="M267" s="458"/>
      <c r="N267" s="118" t="s">
        <v>724</v>
      </c>
      <c r="O267" s="165">
        <v>2737500</v>
      </c>
    </row>
    <row r="268" spans="1:15" ht="15" customHeight="1">
      <c r="A268" s="473" t="s">
        <v>570</v>
      </c>
      <c r="B268" s="474"/>
      <c r="C268" s="474"/>
      <c r="D268" s="474"/>
      <c r="E268" s="474"/>
      <c r="F268" s="474"/>
      <c r="G268" s="474"/>
      <c r="H268" s="474"/>
      <c r="I268" s="475"/>
      <c r="J268" s="456"/>
      <c r="K268" s="457"/>
      <c r="L268" s="457"/>
      <c r="M268" s="458"/>
      <c r="N268" s="118" t="s">
        <v>725</v>
      </c>
      <c r="O268" s="165">
        <v>0</v>
      </c>
    </row>
    <row r="269" spans="1:15" ht="15" customHeight="1">
      <c r="A269" s="473" t="s">
        <v>571</v>
      </c>
      <c r="B269" s="474"/>
      <c r="C269" s="474"/>
      <c r="D269" s="474"/>
      <c r="E269" s="474"/>
      <c r="F269" s="474"/>
      <c r="G269" s="474"/>
      <c r="H269" s="474"/>
      <c r="I269" s="475"/>
      <c r="J269" s="456"/>
      <c r="K269" s="457"/>
      <c r="L269" s="457"/>
      <c r="M269" s="458"/>
      <c r="N269" s="118" t="s">
        <v>726</v>
      </c>
      <c r="O269" s="165">
        <v>5175000</v>
      </c>
    </row>
    <row r="270" spans="1:15" ht="15" customHeight="1">
      <c r="A270" s="473" t="s">
        <v>572</v>
      </c>
      <c r="B270" s="474"/>
      <c r="C270" s="474"/>
      <c r="D270" s="474"/>
      <c r="E270" s="474"/>
      <c r="F270" s="474"/>
      <c r="G270" s="474"/>
      <c r="H270" s="474"/>
      <c r="I270" s="475"/>
      <c r="J270" s="459"/>
      <c r="K270" s="460"/>
      <c r="L270" s="460"/>
      <c r="M270" s="461"/>
      <c r="N270" s="118" t="s">
        <v>727</v>
      </c>
      <c r="O270" s="165">
        <v>0</v>
      </c>
    </row>
    <row r="271" spans="1:15" ht="14.25">
      <c r="A271" s="462" t="s">
        <v>573</v>
      </c>
      <c r="B271" s="462"/>
      <c r="C271" s="462"/>
      <c r="D271" s="462"/>
      <c r="E271" s="462"/>
      <c r="F271" s="462"/>
      <c r="G271" s="462"/>
      <c r="H271" s="462"/>
      <c r="I271" s="462"/>
      <c r="J271" s="462"/>
      <c r="K271" s="462"/>
      <c r="L271" s="462"/>
      <c r="M271" s="462"/>
      <c r="N271" s="462"/>
      <c r="O271" s="462"/>
    </row>
    <row r="272" spans="1:15" ht="15" customHeight="1">
      <c r="A272" s="450" t="s">
        <v>574</v>
      </c>
      <c r="B272" s="451"/>
      <c r="C272" s="451"/>
      <c r="D272" s="451"/>
      <c r="E272" s="451"/>
      <c r="F272" s="451"/>
      <c r="G272" s="451"/>
      <c r="H272" s="451"/>
      <c r="I272" s="452"/>
      <c r="J272" s="453" t="s">
        <v>728</v>
      </c>
      <c r="K272" s="454"/>
      <c r="L272" s="454"/>
      <c r="M272" s="455"/>
      <c r="N272" s="118" t="s">
        <v>729</v>
      </c>
      <c r="O272" s="165">
        <v>165000</v>
      </c>
    </row>
    <row r="273" spans="1:15" ht="15">
      <c r="A273" s="463" t="s">
        <v>575</v>
      </c>
      <c r="B273" s="463"/>
      <c r="C273" s="463"/>
      <c r="D273" s="463"/>
      <c r="E273" s="463"/>
      <c r="F273" s="463"/>
      <c r="G273" s="463"/>
      <c r="H273" s="463"/>
      <c r="I273" s="463"/>
      <c r="J273" s="463"/>
      <c r="K273" s="463"/>
      <c r="L273" s="463"/>
      <c r="M273" s="463"/>
      <c r="N273" s="113"/>
      <c r="O273" s="169">
        <v>996</v>
      </c>
    </row>
    <row r="274" spans="1:15" ht="15">
      <c r="A274" s="463" t="s">
        <v>576</v>
      </c>
      <c r="B274" s="463"/>
      <c r="C274" s="463"/>
      <c r="D274" s="463"/>
      <c r="E274" s="463"/>
      <c r="F274" s="463"/>
      <c r="G274" s="463"/>
      <c r="H274" s="463"/>
      <c r="I274" s="463"/>
      <c r="J274" s="463"/>
      <c r="K274" s="463"/>
      <c r="L274" s="463"/>
      <c r="M274" s="463"/>
      <c r="N274" s="113"/>
      <c r="O274" s="165">
        <v>4273</v>
      </c>
    </row>
    <row r="275" spans="1:15" ht="14.25">
      <c r="A275" s="462" t="s">
        <v>577</v>
      </c>
      <c r="B275" s="462"/>
      <c r="C275" s="462"/>
      <c r="D275" s="462"/>
      <c r="E275" s="462"/>
      <c r="F275" s="462"/>
      <c r="G275" s="462"/>
      <c r="H275" s="462"/>
      <c r="I275" s="462"/>
      <c r="J275" s="462"/>
      <c r="K275" s="462"/>
      <c r="L275" s="462"/>
      <c r="M275" s="462"/>
      <c r="N275" s="462"/>
      <c r="O275" s="462"/>
    </row>
    <row r="276" spans="1:15" ht="15">
      <c r="A276" s="463" t="s">
        <v>578</v>
      </c>
      <c r="B276" s="463"/>
      <c r="C276" s="463"/>
      <c r="D276" s="463"/>
      <c r="E276" s="463"/>
      <c r="F276" s="463"/>
      <c r="G276" s="463"/>
      <c r="H276" s="463"/>
      <c r="I276" s="463"/>
      <c r="J276" s="463"/>
      <c r="K276" s="463"/>
      <c r="L276" s="463"/>
      <c r="M276" s="463"/>
      <c r="N276" s="118" t="s">
        <v>731</v>
      </c>
      <c r="O276" s="165">
        <v>20520</v>
      </c>
    </row>
    <row r="277" spans="1:15" ht="15">
      <c r="A277" s="463" t="s">
        <v>579</v>
      </c>
      <c r="B277" s="463"/>
      <c r="C277" s="463"/>
      <c r="D277" s="463"/>
      <c r="E277" s="463"/>
      <c r="F277" s="463"/>
      <c r="G277" s="463"/>
      <c r="H277" s="463"/>
      <c r="I277" s="463"/>
      <c r="J277" s="463"/>
      <c r="K277" s="463"/>
      <c r="L277" s="463"/>
      <c r="M277" s="463"/>
      <c r="N277" s="118" t="s">
        <v>732</v>
      </c>
      <c r="O277" s="165">
        <v>0</v>
      </c>
    </row>
    <row r="278" spans="1:15" ht="15">
      <c r="A278" s="463" t="s">
        <v>580</v>
      </c>
      <c r="B278" s="463"/>
      <c r="C278" s="463"/>
      <c r="D278" s="463"/>
      <c r="E278" s="463"/>
      <c r="F278" s="463"/>
      <c r="G278" s="463"/>
      <c r="H278" s="463"/>
      <c r="I278" s="463"/>
      <c r="J278" s="463"/>
      <c r="K278" s="463"/>
      <c r="L278" s="463"/>
      <c r="M278" s="463"/>
      <c r="N278" s="118" t="s">
        <v>730</v>
      </c>
      <c r="O278" s="165">
        <v>0</v>
      </c>
    </row>
    <row r="279" spans="1:15" ht="15" customHeight="1">
      <c r="A279" s="491" t="s">
        <v>581</v>
      </c>
      <c r="B279" s="492"/>
      <c r="C279" s="492"/>
      <c r="D279" s="492"/>
      <c r="E279" s="492"/>
      <c r="F279" s="492"/>
      <c r="G279" s="492"/>
      <c r="H279" s="492"/>
      <c r="I279" s="492"/>
      <c r="J279" s="492"/>
      <c r="K279" s="492"/>
      <c r="L279" s="492"/>
      <c r="M279" s="492"/>
      <c r="N279" s="492"/>
      <c r="O279" s="493"/>
    </row>
    <row r="280" spans="1:15" ht="14.25">
      <c r="A280" s="181" t="s">
        <v>582</v>
      </c>
      <c r="B280" s="181"/>
      <c r="C280" s="181"/>
      <c r="D280" s="497"/>
      <c r="E280" s="498"/>
      <c r="F280" s="498"/>
      <c r="G280" s="498"/>
      <c r="H280" s="498"/>
      <c r="I280" s="498"/>
      <c r="J280" s="498"/>
      <c r="K280" s="498"/>
      <c r="L280" s="498"/>
      <c r="M280" s="498"/>
      <c r="N280" s="498"/>
      <c r="O280" s="499"/>
    </row>
    <row r="281" spans="1:15" ht="15">
      <c r="A281" s="463" t="s">
        <v>583</v>
      </c>
      <c r="B281" s="463"/>
      <c r="C281" s="463"/>
      <c r="D281" s="463"/>
      <c r="E281" s="463"/>
      <c r="F281" s="463"/>
      <c r="G281" s="463"/>
      <c r="H281" s="463"/>
      <c r="I281" s="463"/>
      <c r="J281" s="463"/>
      <c r="K281" s="463"/>
      <c r="L281" s="463"/>
      <c r="M281" s="463"/>
      <c r="N281" s="112" t="s">
        <v>735</v>
      </c>
      <c r="O281" s="165">
        <v>82500</v>
      </c>
    </row>
    <row r="282" spans="1:15" ht="15">
      <c r="A282" s="463" t="s">
        <v>584</v>
      </c>
      <c r="B282" s="463"/>
      <c r="C282" s="463"/>
      <c r="D282" s="463"/>
      <c r="E282" s="463"/>
      <c r="F282" s="463"/>
      <c r="G282" s="463"/>
      <c r="H282" s="463"/>
      <c r="I282" s="463"/>
      <c r="J282" s="463"/>
      <c r="K282" s="463"/>
      <c r="L282" s="463"/>
      <c r="M282" s="463"/>
      <c r="N282" s="112" t="s">
        <v>736</v>
      </c>
      <c r="O282" s="165">
        <v>95000</v>
      </c>
    </row>
    <row r="283" spans="1:15" ht="15">
      <c r="A283" s="463" t="s">
        <v>1565</v>
      </c>
      <c r="B283" s="463"/>
      <c r="C283" s="463"/>
      <c r="D283" s="463"/>
      <c r="E283" s="463"/>
      <c r="F283" s="463"/>
      <c r="G283" s="463"/>
      <c r="H283" s="463"/>
      <c r="I283" s="463"/>
      <c r="J283" s="463"/>
      <c r="K283" s="463"/>
      <c r="L283" s="463"/>
      <c r="M283" s="463"/>
      <c r="N283" s="112" t="s">
        <v>1566</v>
      </c>
      <c r="O283" s="694">
        <v>150000</v>
      </c>
    </row>
    <row r="284" spans="1:15" ht="15" customHeight="1">
      <c r="A284" s="488" t="s">
        <v>585</v>
      </c>
      <c r="B284" s="489"/>
      <c r="C284" s="489"/>
      <c r="D284" s="489"/>
      <c r="E284" s="489"/>
      <c r="F284" s="489"/>
      <c r="G284" s="489"/>
      <c r="H284" s="489"/>
      <c r="I284" s="489"/>
      <c r="J284" s="489"/>
      <c r="K284" s="489"/>
      <c r="L284" s="489"/>
      <c r="M284" s="489"/>
      <c r="N284" s="489"/>
      <c r="O284" s="490"/>
    </row>
    <row r="285" spans="1:15" ht="15" customHeight="1">
      <c r="A285" s="473" t="s">
        <v>586</v>
      </c>
      <c r="B285" s="474"/>
      <c r="C285" s="474"/>
      <c r="D285" s="474"/>
      <c r="E285" s="474"/>
      <c r="F285" s="474"/>
      <c r="G285" s="474"/>
      <c r="H285" s="474"/>
      <c r="I285" s="475"/>
      <c r="J285" s="453" t="s">
        <v>733</v>
      </c>
      <c r="K285" s="454"/>
      <c r="L285" s="454"/>
      <c r="M285" s="455"/>
      <c r="N285" s="118" t="s">
        <v>734</v>
      </c>
      <c r="O285" s="165">
        <v>120000</v>
      </c>
    </row>
    <row r="286" spans="1:15" ht="15" customHeight="1">
      <c r="A286" s="473" t="s">
        <v>1567</v>
      </c>
      <c r="B286" s="474"/>
      <c r="C286" s="474"/>
      <c r="D286" s="474"/>
      <c r="E286" s="474"/>
      <c r="F286" s="474"/>
      <c r="G286" s="474"/>
      <c r="H286" s="474"/>
      <c r="I286" s="475"/>
      <c r="J286" s="459"/>
      <c r="K286" s="460"/>
      <c r="L286" s="460"/>
      <c r="M286" s="461"/>
      <c r="N286" s="118" t="s">
        <v>1568</v>
      </c>
      <c r="O286" s="165">
        <v>142500</v>
      </c>
    </row>
    <row r="287" spans="1:15" ht="15" customHeight="1">
      <c r="A287" s="491" t="s">
        <v>587</v>
      </c>
      <c r="B287" s="492"/>
      <c r="C287" s="492"/>
      <c r="D287" s="492"/>
      <c r="E287" s="492"/>
      <c r="F287" s="492"/>
      <c r="G287" s="492"/>
      <c r="H287" s="492"/>
      <c r="I287" s="492"/>
      <c r="J287" s="492"/>
      <c r="K287" s="492"/>
      <c r="L287" s="492"/>
      <c r="M287" s="492"/>
      <c r="N287" s="492"/>
      <c r="O287" s="493"/>
    </row>
    <row r="288" spans="1:15" ht="14.25">
      <c r="A288" s="488" t="s">
        <v>588</v>
      </c>
      <c r="B288" s="489"/>
      <c r="C288" s="489"/>
      <c r="D288" s="489"/>
      <c r="E288" s="489"/>
      <c r="F288" s="489"/>
      <c r="G288" s="489"/>
      <c r="H288" s="489"/>
      <c r="I288" s="489"/>
      <c r="J288" s="489"/>
      <c r="K288" s="489"/>
      <c r="L288" s="489"/>
      <c r="M288" s="489"/>
      <c r="N288" s="489"/>
      <c r="O288" s="490"/>
    </row>
    <row r="289" spans="1:15" ht="15">
      <c r="A289" s="463" t="s">
        <v>589</v>
      </c>
      <c r="B289" s="463"/>
      <c r="C289" s="463"/>
      <c r="D289" s="463"/>
      <c r="E289" s="463"/>
      <c r="F289" s="463"/>
      <c r="G289" s="463"/>
      <c r="H289" s="463"/>
      <c r="I289" s="463"/>
      <c r="J289" s="463"/>
      <c r="K289" s="463"/>
      <c r="L289" s="463"/>
      <c r="M289" s="463"/>
      <c r="N289" s="181"/>
      <c r="O289" s="165">
        <v>1521000</v>
      </c>
    </row>
    <row r="290" spans="1:15" ht="15">
      <c r="A290" s="463" t="s">
        <v>590</v>
      </c>
      <c r="B290" s="463"/>
      <c r="C290" s="463"/>
      <c r="D290" s="463"/>
      <c r="E290" s="463"/>
      <c r="F290" s="463"/>
      <c r="G290" s="463"/>
      <c r="H290" s="463"/>
      <c r="I290" s="463"/>
      <c r="J290" s="463"/>
      <c r="K290" s="463"/>
      <c r="L290" s="463"/>
      <c r="M290" s="463"/>
      <c r="N290" s="113"/>
      <c r="O290" s="165">
        <v>540000</v>
      </c>
    </row>
    <row r="291" spans="1:15" ht="15">
      <c r="A291" s="463" t="s">
        <v>591</v>
      </c>
      <c r="B291" s="463"/>
      <c r="C291" s="463"/>
      <c r="D291" s="463"/>
      <c r="E291" s="463"/>
      <c r="F291" s="463"/>
      <c r="G291" s="463"/>
      <c r="H291" s="463"/>
      <c r="I291" s="463"/>
      <c r="J291" s="463"/>
      <c r="K291" s="463"/>
      <c r="L291" s="463"/>
      <c r="M291" s="463"/>
      <c r="N291" s="113"/>
      <c r="O291" s="165">
        <v>459000</v>
      </c>
    </row>
    <row r="292" spans="1:15" ht="15" customHeight="1">
      <c r="A292" s="488" t="s">
        <v>592</v>
      </c>
      <c r="B292" s="489"/>
      <c r="C292" s="489"/>
      <c r="D292" s="489"/>
      <c r="E292" s="489"/>
      <c r="F292" s="489"/>
      <c r="G292" s="489"/>
      <c r="H292" s="489"/>
      <c r="I292" s="489"/>
      <c r="J292" s="489"/>
      <c r="K292" s="489"/>
      <c r="L292" s="489"/>
      <c r="M292" s="489"/>
      <c r="N292" s="489"/>
      <c r="O292" s="490"/>
    </row>
    <row r="293" spans="1:15" ht="15">
      <c r="A293" s="463" t="s">
        <v>593</v>
      </c>
      <c r="B293" s="463"/>
      <c r="C293" s="463"/>
      <c r="D293" s="463"/>
      <c r="E293" s="463"/>
      <c r="F293" s="463"/>
      <c r="G293" s="463"/>
      <c r="H293" s="463"/>
      <c r="I293" s="463"/>
      <c r="J293" s="463"/>
      <c r="K293" s="463"/>
      <c r="L293" s="463"/>
      <c r="M293" s="463"/>
      <c r="N293" s="118" t="s">
        <v>737</v>
      </c>
      <c r="O293" s="165">
        <v>364000</v>
      </c>
    </row>
    <row r="294" spans="1:15" ht="15">
      <c r="A294" s="463" t="s">
        <v>594</v>
      </c>
      <c r="B294" s="463"/>
      <c r="C294" s="463"/>
      <c r="D294" s="463"/>
      <c r="E294" s="463"/>
      <c r="F294" s="463"/>
      <c r="G294" s="463"/>
      <c r="H294" s="463"/>
      <c r="I294" s="463"/>
      <c r="J294" s="463"/>
      <c r="K294" s="463"/>
      <c r="L294" s="463"/>
      <c r="M294" s="463"/>
      <c r="N294" s="118" t="s">
        <v>738</v>
      </c>
      <c r="O294" s="165">
        <v>500000</v>
      </c>
    </row>
    <row r="295" spans="1:15" ht="15">
      <c r="A295" s="463" t="s">
        <v>595</v>
      </c>
      <c r="B295" s="463"/>
      <c r="C295" s="463"/>
      <c r="D295" s="463"/>
      <c r="E295" s="463"/>
      <c r="F295" s="463"/>
      <c r="G295" s="463"/>
      <c r="H295" s="463"/>
      <c r="I295" s="463"/>
      <c r="J295" s="463"/>
      <c r="K295" s="463"/>
      <c r="L295" s="463"/>
      <c r="M295" s="463"/>
      <c r="N295" s="118" t="s">
        <v>738</v>
      </c>
      <c r="O295" s="165">
        <v>619000</v>
      </c>
    </row>
    <row r="296" spans="1:15" ht="15" customHeight="1">
      <c r="A296" s="491" t="s">
        <v>596</v>
      </c>
      <c r="B296" s="492"/>
      <c r="C296" s="492"/>
      <c r="D296" s="492"/>
      <c r="E296" s="492"/>
      <c r="F296" s="492"/>
      <c r="G296" s="492"/>
      <c r="H296" s="492"/>
      <c r="I296" s="492"/>
      <c r="J296" s="492"/>
      <c r="K296" s="492"/>
      <c r="L296" s="492"/>
      <c r="M296" s="492"/>
      <c r="N296" s="492"/>
      <c r="O296" s="493"/>
    </row>
    <row r="297" spans="1:15" ht="15">
      <c r="A297" s="463" t="s">
        <v>597</v>
      </c>
      <c r="B297" s="463"/>
      <c r="C297" s="463"/>
      <c r="D297" s="463"/>
      <c r="E297" s="463"/>
      <c r="F297" s="463"/>
      <c r="G297" s="463"/>
      <c r="H297" s="463"/>
      <c r="I297" s="463"/>
      <c r="J297" s="463"/>
      <c r="K297" s="463"/>
      <c r="L297" s="463"/>
      <c r="M297" s="463"/>
      <c r="N297" s="118"/>
      <c r="O297" s="165">
        <v>1439000</v>
      </c>
    </row>
    <row r="298" spans="1:15" ht="15" customHeight="1">
      <c r="A298" s="491" t="s">
        <v>598</v>
      </c>
      <c r="B298" s="492"/>
      <c r="C298" s="492"/>
      <c r="D298" s="492"/>
      <c r="E298" s="492"/>
      <c r="F298" s="492"/>
      <c r="G298" s="492"/>
      <c r="H298" s="492"/>
      <c r="I298" s="492"/>
      <c r="J298" s="492"/>
      <c r="K298" s="492"/>
      <c r="L298" s="492"/>
      <c r="M298" s="492"/>
      <c r="N298" s="492"/>
      <c r="O298" s="493"/>
    </row>
    <row r="299" spans="1:15" ht="15">
      <c r="A299" s="463" t="s">
        <v>599</v>
      </c>
      <c r="B299" s="463"/>
      <c r="C299" s="463"/>
      <c r="D299" s="463"/>
      <c r="E299" s="463"/>
      <c r="F299" s="463"/>
      <c r="G299" s="463"/>
      <c r="H299" s="463"/>
      <c r="I299" s="463"/>
      <c r="J299" s="463"/>
      <c r="K299" s="463"/>
      <c r="L299" s="463"/>
      <c r="M299" s="463"/>
      <c r="N299" s="120"/>
      <c r="O299" s="165">
        <v>0</v>
      </c>
    </row>
    <row r="300" spans="1:15" ht="15">
      <c r="A300" s="463" t="s">
        <v>600</v>
      </c>
      <c r="B300" s="463"/>
      <c r="C300" s="463"/>
      <c r="D300" s="463"/>
      <c r="E300" s="463"/>
      <c r="F300" s="463"/>
      <c r="G300" s="463"/>
      <c r="H300" s="463"/>
      <c r="I300" s="463"/>
      <c r="J300" s="463"/>
      <c r="K300" s="463"/>
      <c r="L300" s="463"/>
      <c r="M300" s="463"/>
      <c r="N300" s="120"/>
      <c r="O300" s="165">
        <v>450000</v>
      </c>
    </row>
    <row r="301" spans="1:15" ht="15">
      <c r="A301" s="463" t="s">
        <v>601</v>
      </c>
      <c r="B301" s="463"/>
      <c r="C301" s="463"/>
      <c r="D301" s="463"/>
      <c r="E301" s="463"/>
      <c r="F301" s="463"/>
      <c r="G301" s="463"/>
      <c r="H301" s="463"/>
      <c r="I301" s="463"/>
      <c r="J301" s="463"/>
      <c r="K301" s="463"/>
      <c r="L301" s="463"/>
      <c r="M301" s="463"/>
      <c r="N301" s="120"/>
      <c r="O301" s="165">
        <v>67500</v>
      </c>
    </row>
    <row r="302" spans="1:15" ht="15">
      <c r="A302" s="463" t="s">
        <v>602</v>
      </c>
      <c r="B302" s="463"/>
      <c r="C302" s="463"/>
      <c r="D302" s="463"/>
      <c r="E302" s="463"/>
      <c r="F302" s="463"/>
      <c r="G302" s="463"/>
      <c r="H302" s="463"/>
      <c r="I302" s="463"/>
      <c r="J302" s="463"/>
      <c r="K302" s="463"/>
      <c r="L302" s="463"/>
      <c r="M302" s="463"/>
      <c r="N302" s="120"/>
      <c r="O302" s="165">
        <v>0</v>
      </c>
    </row>
    <row r="303" spans="1:15" ht="15">
      <c r="A303" s="463" t="s">
        <v>603</v>
      </c>
      <c r="B303" s="463"/>
      <c r="C303" s="463"/>
      <c r="D303" s="463"/>
      <c r="E303" s="463"/>
      <c r="F303" s="463"/>
      <c r="G303" s="463"/>
      <c r="H303" s="463"/>
      <c r="I303" s="463"/>
      <c r="J303" s="463"/>
      <c r="K303" s="463"/>
      <c r="L303" s="463"/>
      <c r="M303" s="463"/>
      <c r="N303" s="120"/>
      <c r="O303" s="165">
        <v>0</v>
      </c>
    </row>
    <row r="304" spans="1:15" ht="15">
      <c r="A304" s="463" t="s">
        <v>604</v>
      </c>
      <c r="B304" s="463"/>
      <c r="C304" s="463"/>
      <c r="D304" s="463"/>
      <c r="E304" s="463"/>
      <c r="F304" s="463"/>
      <c r="G304" s="463"/>
      <c r="H304" s="463"/>
      <c r="I304" s="463"/>
      <c r="J304" s="463"/>
      <c r="K304" s="463"/>
      <c r="L304" s="463"/>
      <c r="M304" s="463"/>
      <c r="N304" s="120"/>
      <c r="O304" s="165">
        <v>0</v>
      </c>
    </row>
    <row r="305" spans="1:16" ht="14.25">
      <c r="A305" s="504" t="s">
        <v>605</v>
      </c>
      <c r="B305" s="505"/>
      <c r="C305" s="505"/>
      <c r="D305" s="505"/>
      <c r="E305" s="505"/>
      <c r="F305" s="505"/>
      <c r="G305" s="505"/>
      <c r="H305" s="505"/>
      <c r="I305" s="505"/>
      <c r="J305" s="505"/>
      <c r="K305" s="505"/>
      <c r="L305" s="505"/>
      <c r="M305" s="505"/>
      <c r="N305" s="505"/>
      <c r="O305" s="506"/>
    </row>
    <row r="306" spans="1:16" ht="15">
      <c r="A306" s="463" t="s">
        <v>606</v>
      </c>
      <c r="B306" s="463"/>
      <c r="C306" s="463"/>
      <c r="D306" s="463"/>
      <c r="E306" s="463"/>
      <c r="F306" s="463"/>
      <c r="G306" s="463"/>
      <c r="H306" s="463"/>
      <c r="I306" s="463"/>
      <c r="J306" s="463"/>
      <c r="K306" s="463"/>
      <c r="L306" s="463"/>
      <c r="M306" s="463"/>
      <c r="N306" s="118"/>
      <c r="O306" s="165">
        <v>547800</v>
      </c>
    </row>
    <row r="307" spans="1:16" ht="15">
      <c r="M307" s="183"/>
      <c r="N307" s="184"/>
      <c r="O307" s="185"/>
      <c r="P307" s="186"/>
    </row>
  </sheetData>
  <mergeCells count="341">
    <mergeCell ref="A5:M5"/>
    <mergeCell ref="A6:M6"/>
    <mergeCell ref="A283:M283"/>
    <mergeCell ref="A286:I286"/>
    <mergeCell ref="J285:M286"/>
    <mergeCell ref="A305:O305"/>
    <mergeCell ref="A248:I248"/>
    <mergeCell ref="A14:I14"/>
    <mergeCell ref="A23:O23"/>
    <mergeCell ref="A24:M24"/>
    <mergeCell ref="A234:I234"/>
    <mergeCell ref="A235:I235"/>
    <mergeCell ref="A236:I236"/>
    <mergeCell ref="A237:I237"/>
    <mergeCell ref="A208:I208"/>
    <mergeCell ref="J199:M208"/>
    <mergeCell ref="A210:I210"/>
    <mergeCell ref="A211:I211"/>
    <mergeCell ref="J210:M215"/>
    <mergeCell ref="A216:O216"/>
    <mergeCell ref="A220:O220"/>
    <mergeCell ref="A217:I217"/>
    <mergeCell ref="A218:I218"/>
    <mergeCell ref="A219:I219"/>
    <mergeCell ref="J217:M219"/>
    <mergeCell ref="A212:I212"/>
    <mergeCell ref="A213:I213"/>
    <mergeCell ref="A214:I214"/>
    <mergeCell ref="A215:I215"/>
    <mergeCell ref="A265:I265"/>
    <mergeCell ref="A266:I266"/>
    <mergeCell ref="J265:M270"/>
    <mergeCell ref="J243:M247"/>
    <mergeCell ref="J248:M251"/>
    <mergeCell ref="J252:M256"/>
    <mergeCell ref="A258:I258"/>
    <mergeCell ref="A250:I250"/>
    <mergeCell ref="A251:I251"/>
    <mergeCell ref="A252:I252"/>
    <mergeCell ref="A253:I253"/>
    <mergeCell ref="A254:I254"/>
    <mergeCell ref="A255:I255"/>
    <mergeCell ref="A259:I259"/>
    <mergeCell ref="A260:I260"/>
    <mergeCell ref="A261:I261"/>
    <mergeCell ref="A262:I262"/>
    <mergeCell ref="A257:O257"/>
    <mergeCell ref="A249:I249"/>
    <mergeCell ref="A256:I256"/>
    <mergeCell ref="A246:I246"/>
    <mergeCell ref="A176:I176"/>
    <mergeCell ref="A177:I177"/>
    <mergeCell ref="A233:I233"/>
    <mergeCell ref="A207:I207"/>
    <mergeCell ref="A198:O198"/>
    <mergeCell ref="A202:I202"/>
    <mergeCell ref="A209:O209"/>
    <mergeCell ref="A263:I263"/>
    <mergeCell ref="J258:M263"/>
    <mergeCell ref="A156:I156"/>
    <mergeCell ref="A157:I157"/>
    <mergeCell ref="A158:I158"/>
    <mergeCell ref="A159:I159"/>
    <mergeCell ref="J155:M169"/>
    <mergeCell ref="A155:I155"/>
    <mergeCell ref="A247:I247"/>
    <mergeCell ref="J175:M177"/>
    <mergeCell ref="J178:M188"/>
    <mergeCell ref="A190:I190"/>
    <mergeCell ref="A191:I191"/>
    <mergeCell ref="A178:I178"/>
    <mergeCell ref="A179:I179"/>
    <mergeCell ref="A180:I180"/>
    <mergeCell ref="A181:I181"/>
    <mergeCell ref="A182:I182"/>
    <mergeCell ref="A183:I183"/>
    <mergeCell ref="A189:O189"/>
    <mergeCell ref="A186:I186"/>
    <mergeCell ref="A187:I187"/>
    <mergeCell ref="A188:I188"/>
    <mergeCell ref="A184:I184"/>
    <mergeCell ref="A185:I185"/>
    <mergeCell ref="A175:I175"/>
    <mergeCell ref="A172:I172"/>
    <mergeCell ref="A173:I173"/>
    <mergeCell ref="J170:M174"/>
    <mergeCell ref="A160:I160"/>
    <mergeCell ref="A161:I161"/>
    <mergeCell ref="A162:I162"/>
    <mergeCell ref="A163:I163"/>
    <mergeCell ref="A164:I164"/>
    <mergeCell ref="A165:I165"/>
    <mergeCell ref="A174:I174"/>
    <mergeCell ref="A168:I168"/>
    <mergeCell ref="A169:I169"/>
    <mergeCell ref="A166:I166"/>
    <mergeCell ref="A167:I167"/>
    <mergeCell ref="A129:I129"/>
    <mergeCell ref="A130:I130"/>
    <mergeCell ref="A131:I131"/>
    <mergeCell ref="A132:I132"/>
    <mergeCell ref="J124:M132"/>
    <mergeCell ref="A118:I118"/>
    <mergeCell ref="A119:I119"/>
    <mergeCell ref="J114:M119"/>
    <mergeCell ref="A121:I121"/>
    <mergeCell ref="J121:M122"/>
    <mergeCell ref="A117:I117"/>
    <mergeCell ref="A125:I125"/>
    <mergeCell ref="A126:I126"/>
    <mergeCell ref="A127:I127"/>
    <mergeCell ref="A128:I128"/>
    <mergeCell ref="A120:O120"/>
    <mergeCell ref="A123:O123"/>
    <mergeCell ref="A122:I122"/>
    <mergeCell ref="A124:I124"/>
    <mergeCell ref="A109:I109"/>
    <mergeCell ref="A110:I110"/>
    <mergeCell ref="J109:M112"/>
    <mergeCell ref="A94:I94"/>
    <mergeCell ref="A95:I95"/>
    <mergeCell ref="A96:I96"/>
    <mergeCell ref="A97:I97"/>
    <mergeCell ref="J94:M99"/>
    <mergeCell ref="A108:O108"/>
    <mergeCell ref="A111:I111"/>
    <mergeCell ref="A112:I112"/>
    <mergeCell ref="A106:O106"/>
    <mergeCell ref="A101:I101"/>
    <mergeCell ref="A102:I102"/>
    <mergeCell ref="A103:I103"/>
    <mergeCell ref="A104:I104"/>
    <mergeCell ref="A98:I98"/>
    <mergeCell ref="A99:I99"/>
    <mergeCell ref="A105:I105"/>
    <mergeCell ref="J101:M105"/>
    <mergeCell ref="A107:I107"/>
    <mergeCell ref="J107:M107"/>
    <mergeCell ref="A92:I92"/>
    <mergeCell ref="J87:M92"/>
    <mergeCell ref="A93:O93"/>
    <mergeCell ref="A88:I88"/>
    <mergeCell ref="A76:I76"/>
    <mergeCell ref="A77:I77"/>
    <mergeCell ref="A78:I78"/>
    <mergeCell ref="A79:I79"/>
    <mergeCell ref="A80:O80"/>
    <mergeCell ref="J76:M79"/>
    <mergeCell ref="A81:I81"/>
    <mergeCell ref="A89:I89"/>
    <mergeCell ref="A90:I90"/>
    <mergeCell ref="A91:I91"/>
    <mergeCell ref="A86:O86"/>
    <mergeCell ref="A82:I82"/>
    <mergeCell ref="A83:I83"/>
    <mergeCell ref="A84:I84"/>
    <mergeCell ref="A85:I85"/>
    <mergeCell ref="J81:M85"/>
    <mergeCell ref="A87:I87"/>
    <mergeCell ref="A113:O113"/>
    <mergeCell ref="A114:I114"/>
    <mergeCell ref="A115:I115"/>
    <mergeCell ref="A116:I116"/>
    <mergeCell ref="A302:M302"/>
    <mergeCell ref="A303:M303"/>
    <mergeCell ref="A304:M304"/>
    <mergeCell ref="A306:M306"/>
    <mergeCell ref="A300:M300"/>
    <mergeCell ref="A301:M301"/>
    <mergeCell ref="A278:M278"/>
    <mergeCell ref="A281:M281"/>
    <mergeCell ref="A271:O271"/>
    <mergeCell ref="A273:M273"/>
    <mergeCell ref="A274:M274"/>
    <mergeCell ref="A275:O275"/>
    <mergeCell ref="A270:I270"/>
    <mergeCell ref="A272:I272"/>
    <mergeCell ref="J272:M272"/>
    <mergeCell ref="A264:O264"/>
    <mergeCell ref="A267:I267"/>
    <mergeCell ref="A282:M282"/>
    <mergeCell ref="A288:O288"/>
    <mergeCell ref="A289:M289"/>
    <mergeCell ref="A285:I285"/>
    <mergeCell ref="A276:M276"/>
    <mergeCell ref="A277:M277"/>
    <mergeCell ref="A279:O279"/>
    <mergeCell ref="D280:O280"/>
    <mergeCell ref="A284:O284"/>
    <mergeCell ref="A287:O287"/>
    <mergeCell ref="A297:M297"/>
    <mergeCell ref="A299:M299"/>
    <mergeCell ref="A290:M290"/>
    <mergeCell ref="A291:M291"/>
    <mergeCell ref="A293:M293"/>
    <mergeCell ref="A294:M294"/>
    <mergeCell ref="A295:M295"/>
    <mergeCell ref="A292:O292"/>
    <mergeCell ref="A296:O296"/>
    <mergeCell ref="A298:O298"/>
    <mergeCell ref="A268:I268"/>
    <mergeCell ref="A269:I269"/>
    <mergeCell ref="A242:I242"/>
    <mergeCell ref="A243:I243"/>
    <mergeCell ref="A244:I244"/>
    <mergeCell ref="A245:I245"/>
    <mergeCell ref="A238:I238"/>
    <mergeCell ref="A239:I239"/>
    <mergeCell ref="J221:M239"/>
    <mergeCell ref="A228:I228"/>
    <mergeCell ref="A229:I229"/>
    <mergeCell ref="A230:I230"/>
    <mergeCell ref="A231:I231"/>
    <mergeCell ref="A227:I227"/>
    <mergeCell ref="A221:I221"/>
    <mergeCell ref="A222:I222"/>
    <mergeCell ref="A223:I223"/>
    <mergeCell ref="A224:I224"/>
    <mergeCell ref="A225:I225"/>
    <mergeCell ref="A226:I226"/>
    <mergeCell ref="A240:I240"/>
    <mergeCell ref="A241:I241"/>
    <mergeCell ref="J240:M242"/>
    <mergeCell ref="A232:I232"/>
    <mergeCell ref="A206:I206"/>
    <mergeCell ref="A204:I204"/>
    <mergeCell ref="A205:I205"/>
    <mergeCell ref="A146:I146"/>
    <mergeCell ref="A147:I147"/>
    <mergeCell ref="A138:O138"/>
    <mergeCell ref="A139:O139"/>
    <mergeCell ref="A140:I140"/>
    <mergeCell ref="A141:I141"/>
    <mergeCell ref="A142:I142"/>
    <mergeCell ref="A143:I143"/>
    <mergeCell ref="A203:I203"/>
    <mergeCell ref="A192:I192"/>
    <mergeCell ref="A193:I193"/>
    <mergeCell ref="A194:I194"/>
    <mergeCell ref="A195:I195"/>
    <mergeCell ref="A196:I196"/>
    <mergeCell ref="A197:I197"/>
    <mergeCell ref="J190:M197"/>
    <mergeCell ref="A199:I199"/>
    <mergeCell ref="A200:I200"/>
    <mergeCell ref="A201:I201"/>
    <mergeCell ref="A170:I170"/>
    <mergeCell ref="A171:I171"/>
    <mergeCell ref="A133:O133"/>
    <mergeCell ref="A134:M134"/>
    <mergeCell ref="A135:O135"/>
    <mergeCell ref="A137:M137"/>
    <mergeCell ref="J140:M154"/>
    <mergeCell ref="A148:I148"/>
    <mergeCell ref="A149:I149"/>
    <mergeCell ref="A150:I150"/>
    <mergeCell ref="A151:I151"/>
    <mergeCell ref="A152:I152"/>
    <mergeCell ref="A153:I153"/>
    <mergeCell ref="A154:I154"/>
    <mergeCell ref="A144:I144"/>
    <mergeCell ref="A145:I145"/>
    <mergeCell ref="A136:O136"/>
    <mergeCell ref="A70:O70"/>
    <mergeCell ref="A74:O74"/>
    <mergeCell ref="A75:O75"/>
    <mergeCell ref="A63:M63"/>
    <mergeCell ref="A65:M65"/>
    <mergeCell ref="A66:M66"/>
    <mergeCell ref="A67:M67"/>
    <mergeCell ref="A68:M68"/>
    <mergeCell ref="A69:M69"/>
    <mergeCell ref="A71:I71"/>
    <mergeCell ref="A72:I72"/>
    <mergeCell ref="A73:I73"/>
    <mergeCell ref="J71:M73"/>
    <mergeCell ref="A64:M64"/>
    <mergeCell ref="A57:M57"/>
    <mergeCell ref="A58:M58"/>
    <mergeCell ref="A59:M59"/>
    <mergeCell ref="A60:M60"/>
    <mergeCell ref="A61:M61"/>
    <mergeCell ref="A62:M62"/>
    <mergeCell ref="A51:M51"/>
    <mergeCell ref="A52:M52"/>
    <mergeCell ref="A53:M53"/>
    <mergeCell ref="A54:M54"/>
    <mergeCell ref="A55:M55"/>
    <mergeCell ref="A56:M56"/>
    <mergeCell ref="A45:M45"/>
    <mergeCell ref="A46:M46"/>
    <mergeCell ref="A47:M47"/>
    <mergeCell ref="A48:M48"/>
    <mergeCell ref="A49:M49"/>
    <mergeCell ref="A50:M50"/>
    <mergeCell ref="A43:O43"/>
    <mergeCell ref="A44:M44"/>
    <mergeCell ref="A39:I39"/>
    <mergeCell ref="A40:I40"/>
    <mergeCell ref="A41:I41"/>
    <mergeCell ref="A42:I42"/>
    <mergeCell ref="J39:M42"/>
    <mergeCell ref="A33:M33"/>
    <mergeCell ref="A34:O34"/>
    <mergeCell ref="A36:O36"/>
    <mergeCell ref="A38:O38"/>
    <mergeCell ref="A35:I35"/>
    <mergeCell ref="A37:I37"/>
    <mergeCell ref="J37:M37"/>
    <mergeCell ref="J35:M35"/>
    <mergeCell ref="A22:O22"/>
    <mergeCell ref="A25:O25"/>
    <mergeCell ref="A26:M26"/>
    <mergeCell ref="A31:O31"/>
    <mergeCell ref="A32:M32"/>
    <mergeCell ref="A27:O27"/>
    <mergeCell ref="A28:M28"/>
    <mergeCell ref="A29:M29"/>
    <mergeCell ref="A30:M30"/>
    <mergeCell ref="A21:I21"/>
    <mergeCell ref="J17:M21"/>
    <mergeCell ref="A16:O16"/>
    <mergeCell ref="A11:I11"/>
    <mergeCell ref="A1:O1"/>
    <mergeCell ref="A2:I2"/>
    <mergeCell ref="A3:O3"/>
    <mergeCell ref="A7:O7"/>
    <mergeCell ref="J2:N2"/>
    <mergeCell ref="A13:I13"/>
    <mergeCell ref="A12:I12"/>
    <mergeCell ref="A15:I15"/>
    <mergeCell ref="A17:I17"/>
    <mergeCell ref="A18:I18"/>
    <mergeCell ref="A19:I19"/>
    <mergeCell ref="A20:I20"/>
    <mergeCell ref="J8:M10"/>
    <mergeCell ref="A8:I8"/>
    <mergeCell ref="A9:I9"/>
    <mergeCell ref="A10:I10"/>
    <mergeCell ref="J11:M15"/>
    <mergeCell ref="A4:O4"/>
  </mergeCells>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sheetPr>
    <tabColor rgb="FF00B0F0"/>
  </sheetPr>
  <dimension ref="A1:H130"/>
  <sheetViews>
    <sheetView topLeftCell="A110" workbookViewId="0">
      <selection activeCell="E128" sqref="E128"/>
    </sheetView>
  </sheetViews>
  <sheetFormatPr defaultRowHeight="15.75"/>
  <cols>
    <col min="1" max="1" width="18.7109375" style="124" customWidth="1"/>
    <col min="2" max="2" width="19.7109375" style="124" customWidth="1"/>
    <col min="3" max="3" width="13.42578125" style="124" customWidth="1"/>
    <col min="4" max="4" width="42.28515625" style="126" customWidth="1"/>
    <col min="5" max="5" width="16" style="174" customWidth="1"/>
    <col min="6" max="7" width="0" style="131" hidden="1" customWidth="1"/>
  </cols>
  <sheetData>
    <row r="1" spans="1:8" ht="90" customHeight="1">
      <c r="A1" s="537"/>
      <c r="B1" s="537"/>
      <c r="C1" s="537"/>
      <c r="D1" s="537"/>
      <c r="E1" s="537"/>
      <c r="F1" s="537"/>
      <c r="G1" s="537"/>
    </row>
    <row r="2" spans="1:8" ht="23.25" customHeight="1">
      <c r="A2" s="517" t="s">
        <v>2</v>
      </c>
      <c r="B2" s="518"/>
      <c r="C2" s="517" t="s">
        <v>320</v>
      </c>
      <c r="D2" s="518"/>
      <c r="E2" s="164" t="s">
        <v>321</v>
      </c>
      <c r="F2" s="138" t="s">
        <v>777</v>
      </c>
      <c r="G2" s="138" t="s">
        <v>778</v>
      </c>
      <c r="H2" s="3"/>
    </row>
    <row r="3" spans="1:8">
      <c r="A3" s="509" t="s">
        <v>1068</v>
      </c>
      <c r="B3" s="510"/>
      <c r="C3" s="510"/>
      <c r="D3" s="510"/>
      <c r="E3" s="510"/>
      <c r="F3" s="160"/>
      <c r="G3" s="161"/>
      <c r="H3" s="3"/>
    </row>
    <row r="4" spans="1:8" ht="14.25" customHeight="1">
      <c r="A4" s="514" t="s">
        <v>1061</v>
      </c>
      <c r="B4" s="515"/>
      <c r="C4" s="515"/>
      <c r="D4" s="515"/>
      <c r="E4" s="515"/>
      <c r="F4" s="515"/>
      <c r="G4" s="516"/>
      <c r="H4" s="3"/>
    </row>
    <row r="5" spans="1:8" ht="15.75" customHeight="1">
      <c r="A5" s="522" t="s">
        <v>779</v>
      </c>
      <c r="B5" s="523"/>
      <c r="C5" s="136" t="s">
        <v>780</v>
      </c>
      <c r="D5" s="519" t="s">
        <v>781</v>
      </c>
      <c r="E5" s="171">
        <v>86580</v>
      </c>
      <c r="F5" s="128">
        <v>63984</v>
      </c>
      <c r="G5" s="139"/>
      <c r="H5" s="127"/>
    </row>
    <row r="6" spans="1:8">
      <c r="A6" s="522" t="s">
        <v>782</v>
      </c>
      <c r="B6" s="523"/>
      <c r="C6" s="136" t="s">
        <v>783</v>
      </c>
      <c r="D6" s="520"/>
      <c r="E6" s="171">
        <v>108000</v>
      </c>
      <c r="F6" s="128">
        <v>77907</v>
      </c>
      <c r="G6" s="139"/>
      <c r="H6" s="127"/>
    </row>
    <row r="7" spans="1:8">
      <c r="A7" s="522" t="s">
        <v>784</v>
      </c>
      <c r="B7" s="523"/>
      <c r="C7" s="136" t="s">
        <v>785</v>
      </c>
      <c r="D7" s="520"/>
      <c r="E7" s="171">
        <v>121950</v>
      </c>
      <c r="F7" s="128">
        <v>86858</v>
      </c>
      <c r="G7" s="139"/>
      <c r="H7" s="127"/>
    </row>
    <row r="8" spans="1:8">
      <c r="A8" s="522" t="s">
        <v>786</v>
      </c>
      <c r="B8" s="523"/>
      <c r="C8" s="136" t="s">
        <v>787</v>
      </c>
      <c r="D8" s="520"/>
      <c r="E8" s="171">
        <v>168750</v>
      </c>
      <c r="F8" s="128">
        <v>121668</v>
      </c>
      <c r="G8" s="139"/>
      <c r="H8" s="127"/>
    </row>
    <row r="9" spans="1:8">
      <c r="A9" s="522" t="s">
        <v>788</v>
      </c>
      <c r="B9" s="523"/>
      <c r="C9" s="136" t="s">
        <v>789</v>
      </c>
      <c r="D9" s="521"/>
      <c r="E9" s="171">
        <v>229500</v>
      </c>
      <c r="F9" s="128">
        <v>165760</v>
      </c>
      <c r="G9" s="139"/>
      <c r="H9" s="127"/>
    </row>
    <row r="10" spans="1:8">
      <c r="A10" s="514" t="s">
        <v>1086</v>
      </c>
      <c r="B10" s="515"/>
      <c r="C10" s="515"/>
      <c r="D10" s="515"/>
      <c r="E10" s="515"/>
      <c r="F10" s="515"/>
      <c r="G10" s="516"/>
      <c r="H10" s="127"/>
    </row>
    <row r="11" spans="1:8" ht="15.75" customHeight="1">
      <c r="A11" s="508" t="s">
        <v>790</v>
      </c>
      <c r="B11" s="508"/>
      <c r="C11" s="136" t="s">
        <v>780</v>
      </c>
      <c r="D11" s="519" t="s">
        <v>781</v>
      </c>
      <c r="E11" s="171">
        <v>87700</v>
      </c>
      <c r="F11" s="128">
        <v>65898</v>
      </c>
      <c r="G11" s="139"/>
      <c r="H11" s="127"/>
    </row>
    <row r="12" spans="1:8">
      <c r="A12" s="508" t="s">
        <v>791</v>
      </c>
      <c r="B12" s="508"/>
      <c r="C12" s="136" t="s">
        <v>783</v>
      </c>
      <c r="D12" s="520"/>
      <c r="E12" s="171">
        <v>109080</v>
      </c>
      <c r="F12" s="128">
        <v>80238</v>
      </c>
      <c r="G12" s="139"/>
      <c r="H12" s="127"/>
    </row>
    <row r="13" spans="1:8">
      <c r="A13" s="508" t="s">
        <v>792</v>
      </c>
      <c r="B13" s="508"/>
      <c r="C13" s="136" t="s">
        <v>785</v>
      </c>
      <c r="D13" s="520"/>
      <c r="E13" s="171">
        <v>123170</v>
      </c>
      <c r="F13" s="128">
        <v>89457</v>
      </c>
      <c r="G13" s="139"/>
      <c r="H13" s="127"/>
    </row>
    <row r="14" spans="1:8">
      <c r="A14" s="508" t="s">
        <v>793</v>
      </c>
      <c r="B14" s="508"/>
      <c r="C14" s="136" t="s">
        <v>787</v>
      </c>
      <c r="D14" s="520"/>
      <c r="E14" s="171">
        <v>170000</v>
      </c>
      <c r="F14" s="128">
        <v>125309</v>
      </c>
      <c r="G14" s="139"/>
      <c r="H14" s="127"/>
    </row>
    <row r="15" spans="1:8">
      <c r="A15" s="508" t="s">
        <v>794</v>
      </c>
      <c r="B15" s="508"/>
      <c r="C15" s="136" t="s">
        <v>789</v>
      </c>
      <c r="D15" s="521"/>
      <c r="E15" s="171">
        <v>231000</v>
      </c>
      <c r="F15" s="128">
        <v>170720</v>
      </c>
      <c r="G15" s="139"/>
      <c r="H15" s="127"/>
    </row>
    <row r="16" spans="1:8">
      <c r="A16" s="514" t="s">
        <v>1060</v>
      </c>
      <c r="B16" s="515"/>
      <c r="C16" s="515"/>
      <c r="D16" s="515"/>
      <c r="E16" s="515"/>
      <c r="F16" s="515"/>
      <c r="G16" s="516"/>
      <c r="H16" s="127"/>
    </row>
    <row r="17" spans="1:8" ht="15.75" customHeight="1">
      <c r="A17" s="508" t="s">
        <v>795</v>
      </c>
      <c r="B17" s="508"/>
      <c r="C17" s="136" t="s">
        <v>780</v>
      </c>
      <c r="D17" s="519" t="s">
        <v>796</v>
      </c>
      <c r="E17" s="171">
        <v>86850</v>
      </c>
      <c r="F17" s="128">
        <v>61760</v>
      </c>
      <c r="G17" s="139"/>
      <c r="H17" s="127"/>
    </row>
    <row r="18" spans="1:8">
      <c r="A18" s="508" t="s">
        <v>797</v>
      </c>
      <c r="B18" s="508"/>
      <c r="C18" s="136" t="s">
        <v>783</v>
      </c>
      <c r="D18" s="520"/>
      <c r="E18" s="171">
        <v>106920</v>
      </c>
      <c r="F18" s="128">
        <v>75200</v>
      </c>
      <c r="G18" s="139"/>
      <c r="H18" s="127"/>
    </row>
    <row r="19" spans="1:8">
      <c r="A19" s="508" t="s">
        <v>798</v>
      </c>
      <c r="B19" s="508"/>
      <c r="C19" s="136" t="s">
        <v>785</v>
      </c>
      <c r="D19" s="520"/>
      <c r="E19" s="171">
        <v>120730</v>
      </c>
      <c r="F19" s="128">
        <v>83840</v>
      </c>
      <c r="G19" s="139"/>
      <c r="H19" s="127"/>
    </row>
    <row r="20" spans="1:8">
      <c r="A20" s="508" t="s">
        <v>799</v>
      </c>
      <c r="B20" s="508"/>
      <c r="C20" s="136" t="s">
        <v>787</v>
      </c>
      <c r="D20" s="520"/>
      <c r="E20" s="171">
        <v>167000</v>
      </c>
      <c r="F20" s="128">
        <v>117440</v>
      </c>
      <c r="G20" s="139"/>
      <c r="H20" s="127"/>
    </row>
    <row r="21" spans="1:8">
      <c r="A21" s="508" t="s">
        <v>800</v>
      </c>
      <c r="B21" s="508"/>
      <c r="C21" s="136" t="s">
        <v>789</v>
      </c>
      <c r="D21" s="521"/>
      <c r="E21" s="171">
        <v>227205</v>
      </c>
      <c r="F21" s="128">
        <v>160000</v>
      </c>
      <c r="G21" s="139"/>
      <c r="H21" s="127"/>
    </row>
    <row r="22" spans="1:8" ht="81" customHeight="1">
      <c r="A22" s="512" t="s">
        <v>801</v>
      </c>
      <c r="B22" s="513"/>
      <c r="C22" s="155" t="s">
        <v>802</v>
      </c>
      <c r="D22" s="143" t="s">
        <v>954</v>
      </c>
      <c r="E22" s="172">
        <v>102600</v>
      </c>
      <c r="F22" s="129">
        <v>74012</v>
      </c>
      <c r="G22" s="140"/>
      <c r="H22" s="3"/>
    </row>
    <row r="23" spans="1:8">
      <c r="A23" s="514" t="s">
        <v>1062</v>
      </c>
      <c r="B23" s="515"/>
      <c r="C23" s="515"/>
      <c r="D23" s="515"/>
      <c r="E23" s="515"/>
      <c r="F23" s="515"/>
      <c r="G23" s="516"/>
      <c r="H23" s="25"/>
    </row>
    <row r="24" spans="1:8" ht="45">
      <c r="A24" s="141"/>
      <c r="B24" s="135" t="s">
        <v>803</v>
      </c>
      <c r="C24" s="155" t="s">
        <v>783</v>
      </c>
      <c r="D24" s="143" t="s">
        <v>804</v>
      </c>
      <c r="E24" s="172">
        <v>104079</v>
      </c>
      <c r="F24" s="129">
        <v>75200</v>
      </c>
      <c r="G24" s="142"/>
      <c r="H24" s="3"/>
    </row>
    <row r="25" spans="1:8">
      <c r="A25" s="514" t="s">
        <v>1063</v>
      </c>
      <c r="B25" s="515"/>
      <c r="C25" s="515"/>
      <c r="D25" s="515"/>
      <c r="E25" s="515"/>
      <c r="F25" s="515"/>
      <c r="G25" s="516"/>
      <c r="H25" s="3"/>
    </row>
    <row r="26" spans="1:8" ht="15.75" customHeight="1">
      <c r="A26" s="511" t="s">
        <v>805</v>
      </c>
      <c r="B26" s="511"/>
      <c r="C26" s="155" t="s">
        <v>806</v>
      </c>
      <c r="D26" s="524" t="s">
        <v>807</v>
      </c>
      <c r="E26" s="171">
        <v>87700</v>
      </c>
      <c r="F26" s="129">
        <v>65713</v>
      </c>
      <c r="G26" s="144"/>
      <c r="H26" s="127"/>
    </row>
    <row r="27" spans="1:8">
      <c r="A27" s="511" t="s">
        <v>808</v>
      </c>
      <c r="B27" s="511"/>
      <c r="C27" s="155" t="s">
        <v>783</v>
      </c>
      <c r="D27" s="525"/>
      <c r="E27" s="171">
        <v>109080</v>
      </c>
      <c r="F27" s="129">
        <v>80013</v>
      </c>
      <c r="G27" s="144"/>
      <c r="H27" s="127"/>
    </row>
    <row r="28" spans="1:8">
      <c r="A28" s="511" t="s">
        <v>809</v>
      </c>
      <c r="B28" s="511"/>
      <c r="C28" s="155" t="s">
        <v>785</v>
      </c>
      <c r="D28" s="525"/>
      <c r="E28" s="171">
        <v>123170</v>
      </c>
      <c r="F28" s="129">
        <v>89206</v>
      </c>
      <c r="G28" s="144" t="s">
        <v>212</v>
      </c>
      <c r="H28" s="127"/>
    </row>
    <row r="29" spans="1:8">
      <c r="A29" s="511" t="s">
        <v>810</v>
      </c>
      <c r="B29" s="511"/>
      <c r="C29" s="155" t="s">
        <v>811</v>
      </c>
      <c r="D29" s="525"/>
      <c r="E29" s="171">
        <v>170000</v>
      </c>
      <c r="F29" s="129">
        <v>124956</v>
      </c>
      <c r="G29" s="144" t="s">
        <v>238</v>
      </c>
      <c r="H29" s="127"/>
    </row>
    <row r="30" spans="1:8">
      <c r="A30" s="511" t="s">
        <v>812</v>
      </c>
      <c r="B30" s="511"/>
      <c r="C30" s="155" t="s">
        <v>813</v>
      </c>
      <c r="D30" s="526"/>
      <c r="E30" s="171">
        <v>231000</v>
      </c>
      <c r="F30" s="129">
        <v>170240</v>
      </c>
      <c r="G30" s="144"/>
      <c r="H30" s="127"/>
    </row>
    <row r="31" spans="1:8">
      <c r="A31" s="511" t="s">
        <v>1087</v>
      </c>
      <c r="B31" s="511"/>
      <c r="C31" s="155" t="s">
        <v>813</v>
      </c>
      <c r="D31" s="178"/>
      <c r="E31" s="172">
        <v>233400</v>
      </c>
      <c r="F31" s="179"/>
      <c r="G31" s="180"/>
      <c r="H31" s="127"/>
    </row>
    <row r="32" spans="1:8">
      <c r="A32" s="514" t="s">
        <v>1064</v>
      </c>
      <c r="B32" s="515"/>
      <c r="C32" s="515"/>
      <c r="D32" s="515"/>
      <c r="E32" s="515"/>
      <c r="F32" s="515"/>
      <c r="G32" s="516"/>
      <c r="H32" s="127"/>
    </row>
    <row r="33" spans="1:8" ht="15.75" customHeight="1">
      <c r="A33" s="511" t="s">
        <v>814</v>
      </c>
      <c r="B33" s="511"/>
      <c r="C33" s="155" t="s">
        <v>780</v>
      </c>
      <c r="D33" s="524" t="s">
        <v>815</v>
      </c>
      <c r="E33" s="172">
        <v>0</v>
      </c>
      <c r="F33" s="129">
        <v>70080</v>
      </c>
      <c r="G33" s="144" t="s">
        <v>212</v>
      </c>
      <c r="H33" s="3"/>
    </row>
    <row r="34" spans="1:8">
      <c r="A34" s="511" t="s">
        <v>816</v>
      </c>
      <c r="B34" s="511"/>
      <c r="C34" s="155" t="s">
        <v>783</v>
      </c>
      <c r="D34" s="525"/>
      <c r="E34" s="172">
        <v>0</v>
      </c>
      <c r="F34" s="129">
        <v>87040</v>
      </c>
      <c r="G34" s="145"/>
      <c r="H34" s="3"/>
    </row>
    <row r="35" spans="1:8">
      <c r="A35" s="511" t="s">
        <v>817</v>
      </c>
      <c r="B35" s="511"/>
      <c r="C35" s="155" t="s">
        <v>785</v>
      </c>
      <c r="D35" s="525"/>
      <c r="E35" s="172">
        <v>0</v>
      </c>
      <c r="F35" s="129">
        <v>102400</v>
      </c>
      <c r="G35" s="146"/>
      <c r="H35" s="3"/>
    </row>
    <row r="36" spans="1:8">
      <c r="A36" s="511" t="s">
        <v>818</v>
      </c>
      <c r="B36" s="511"/>
      <c r="C36" s="155" t="s">
        <v>811</v>
      </c>
      <c r="D36" s="525"/>
      <c r="E36" s="172">
        <v>0</v>
      </c>
      <c r="F36" s="129">
        <v>127680</v>
      </c>
      <c r="G36" s="145" t="s">
        <v>212</v>
      </c>
      <c r="H36" s="3"/>
    </row>
    <row r="37" spans="1:8">
      <c r="A37" s="511" t="s">
        <v>819</v>
      </c>
      <c r="B37" s="511"/>
      <c r="C37" s="155" t="s">
        <v>820</v>
      </c>
      <c r="D37" s="525"/>
      <c r="E37" s="172">
        <v>0</v>
      </c>
      <c r="F37" s="129">
        <v>173440</v>
      </c>
      <c r="G37" s="144"/>
      <c r="H37" s="127"/>
    </row>
    <row r="38" spans="1:8">
      <c r="A38" s="512" t="s">
        <v>821</v>
      </c>
      <c r="B38" s="513"/>
      <c r="C38" s="155" t="s">
        <v>783</v>
      </c>
      <c r="D38" s="526"/>
      <c r="E38" s="172">
        <v>0</v>
      </c>
      <c r="F38" s="129">
        <v>88640</v>
      </c>
      <c r="G38" s="145"/>
      <c r="H38" s="3"/>
    </row>
    <row r="39" spans="1:8">
      <c r="A39" s="514" t="s">
        <v>1065</v>
      </c>
      <c r="B39" s="515"/>
      <c r="C39" s="515"/>
      <c r="D39" s="515"/>
      <c r="E39" s="515"/>
      <c r="F39" s="515"/>
      <c r="G39" s="516"/>
      <c r="H39" s="3"/>
    </row>
    <row r="40" spans="1:8" ht="15.75" customHeight="1">
      <c r="A40" s="511" t="s">
        <v>822</v>
      </c>
      <c r="B40" s="511"/>
      <c r="C40" s="155" t="s">
        <v>783</v>
      </c>
      <c r="D40" s="524" t="s">
        <v>823</v>
      </c>
      <c r="E40" s="172">
        <v>133200</v>
      </c>
      <c r="F40" s="129">
        <v>97600</v>
      </c>
      <c r="G40" s="144"/>
      <c r="H40" s="127"/>
    </row>
    <row r="41" spans="1:8">
      <c r="A41" s="511" t="s">
        <v>824</v>
      </c>
      <c r="B41" s="511"/>
      <c r="C41" s="155" t="s">
        <v>785</v>
      </c>
      <c r="D41" s="525"/>
      <c r="E41" s="172">
        <v>154800</v>
      </c>
      <c r="F41" s="129">
        <v>113600</v>
      </c>
      <c r="G41" s="144"/>
      <c r="H41" s="127"/>
    </row>
    <row r="42" spans="1:8">
      <c r="A42" s="511" t="s">
        <v>825</v>
      </c>
      <c r="B42" s="511"/>
      <c r="C42" s="155" t="s">
        <v>826</v>
      </c>
      <c r="D42" s="525"/>
      <c r="E42" s="172">
        <v>236250</v>
      </c>
      <c r="F42" s="129">
        <v>173440</v>
      </c>
      <c r="G42" s="144" t="s">
        <v>238</v>
      </c>
      <c r="H42" s="127"/>
    </row>
    <row r="43" spans="1:8">
      <c r="A43" s="511" t="s">
        <v>827</v>
      </c>
      <c r="B43" s="511"/>
      <c r="C43" s="155" t="s">
        <v>789</v>
      </c>
      <c r="D43" s="526"/>
      <c r="E43" s="172">
        <v>306900</v>
      </c>
      <c r="F43" s="129">
        <v>226240</v>
      </c>
      <c r="G43" s="145"/>
      <c r="H43" s="127"/>
    </row>
    <row r="44" spans="1:8">
      <c r="A44" s="514" t="s">
        <v>1066</v>
      </c>
      <c r="B44" s="515"/>
      <c r="C44" s="515"/>
      <c r="D44" s="515"/>
      <c r="E44" s="515"/>
      <c r="F44" s="515"/>
      <c r="G44" s="516"/>
      <c r="H44" s="127"/>
    </row>
    <row r="45" spans="1:8" ht="15.75" customHeight="1">
      <c r="A45" s="508" t="s">
        <v>828</v>
      </c>
      <c r="B45" s="508"/>
      <c r="C45" s="136" t="s">
        <v>783</v>
      </c>
      <c r="D45" s="519" t="s">
        <v>823</v>
      </c>
      <c r="E45" s="171">
        <v>143590</v>
      </c>
      <c r="F45" s="128">
        <v>104920</v>
      </c>
      <c r="G45" s="147"/>
      <c r="H45" s="127"/>
    </row>
    <row r="46" spans="1:8">
      <c r="A46" s="508" t="s">
        <v>829</v>
      </c>
      <c r="B46" s="508"/>
      <c r="C46" s="136" t="s">
        <v>785</v>
      </c>
      <c r="D46" s="520"/>
      <c r="E46" s="171">
        <v>166875</v>
      </c>
      <c r="F46" s="128">
        <v>122120</v>
      </c>
      <c r="G46" s="147"/>
      <c r="H46" s="127"/>
    </row>
    <row r="47" spans="1:8">
      <c r="A47" s="508" t="s">
        <v>830</v>
      </c>
      <c r="B47" s="508"/>
      <c r="C47" s="136" t="s">
        <v>826</v>
      </c>
      <c r="D47" s="520"/>
      <c r="E47" s="171">
        <v>254600</v>
      </c>
      <c r="F47" s="128">
        <v>186448</v>
      </c>
      <c r="G47" s="147"/>
      <c r="H47" s="127"/>
    </row>
    <row r="48" spans="1:8">
      <c r="A48" s="508" t="s">
        <v>831</v>
      </c>
      <c r="B48" s="508"/>
      <c r="C48" s="136" t="s">
        <v>789</v>
      </c>
      <c r="D48" s="521"/>
      <c r="E48" s="171">
        <v>330800</v>
      </c>
      <c r="F48" s="128">
        <v>243208</v>
      </c>
      <c r="G48" s="147"/>
      <c r="H48" s="127"/>
    </row>
    <row r="49" spans="1:8" ht="18.75" customHeight="1">
      <c r="A49" s="514" t="s">
        <v>1069</v>
      </c>
      <c r="B49" s="515"/>
      <c r="C49" s="515"/>
      <c r="D49" s="515"/>
      <c r="E49" s="515"/>
      <c r="F49" s="128"/>
      <c r="G49" s="147"/>
      <c r="H49" s="127"/>
    </row>
    <row r="50" spans="1:8" ht="15.75" customHeight="1">
      <c r="A50" s="511" t="s">
        <v>832</v>
      </c>
      <c r="B50" s="511"/>
      <c r="C50" s="155" t="s">
        <v>785</v>
      </c>
      <c r="D50" s="524" t="s">
        <v>955</v>
      </c>
      <c r="E50" s="172">
        <v>165600</v>
      </c>
      <c r="F50" s="129">
        <v>121552</v>
      </c>
      <c r="G50" s="145"/>
      <c r="H50" s="127"/>
    </row>
    <row r="51" spans="1:8">
      <c r="A51" s="511" t="s">
        <v>833</v>
      </c>
      <c r="B51" s="511"/>
      <c r="C51" s="155" t="s">
        <v>834</v>
      </c>
      <c r="D51" s="526"/>
      <c r="E51" s="172">
        <v>0</v>
      </c>
      <c r="F51" s="129">
        <v>124960</v>
      </c>
      <c r="G51" s="145"/>
      <c r="H51" s="127"/>
    </row>
    <row r="52" spans="1:8">
      <c r="A52" s="527" t="s">
        <v>1067</v>
      </c>
      <c r="B52" s="528"/>
      <c r="C52" s="528"/>
      <c r="D52" s="528"/>
      <c r="E52" s="528"/>
      <c r="F52" s="528"/>
      <c r="G52" s="529"/>
      <c r="H52" s="3"/>
    </row>
    <row r="53" spans="1:8" ht="15.75" customHeight="1">
      <c r="A53" s="511" t="s">
        <v>835</v>
      </c>
      <c r="B53" s="511"/>
      <c r="C53" s="155" t="s">
        <v>783</v>
      </c>
      <c r="D53" s="524" t="s">
        <v>836</v>
      </c>
      <c r="E53" s="172">
        <v>102150</v>
      </c>
      <c r="F53" s="129">
        <v>74560</v>
      </c>
      <c r="G53" s="144"/>
      <c r="H53" s="3"/>
    </row>
    <row r="54" spans="1:8">
      <c r="A54" s="511" t="s">
        <v>837</v>
      </c>
      <c r="B54" s="511"/>
      <c r="C54" s="155" t="s">
        <v>838</v>
      </c>
      <c r="D54" s="526"/>
      <c r="E54" s="172">
        <v>110250</v>
      </c>
      <c r="F54" s="129">
        <v>80320</v>
      </c>
      <c r="G54" s="144"/>
      <c r="H54" s="3"/>
    </row>
    <row r="55" spans="1:8" ht="15.75" customHeight="1">
      <c r="A55" s="511" t="s">
        <v>839</v>
      </c>
      <c r="B55" s="511"/>
      <c r="C55" s="155" t="s">
        <v>783</v>
      </c>
      <c r="D55" s="524" t="s">
        <v>840</v>
      </c>
      <c r="E55" s="172">
        <v>0</v>
      </c>
      <c r="F55" s="129">
        <v>90560</v>
      </c>
      <c r="G55" s="144"/>
      <c r="H55" s="127"/>
    </row>
    <row r="56" spans="1:8">
      <c r="A56" s="511" t="s">
        <v>841</v>
      </c>
      <c r="B56" s="511"/>
      <c r="C56" s="155" t="s">
        <v>838</v>
      </c>
      <c r="D56" s="526"/>
      <c r="E56" s="172">
        <v>0</v>
      </c>
      <c r="F56" s="129">
        <v>96320</v>
      </c>
      <c r="G56" s="144" t="s">
        <v>238</v>
      </c>
      <c r="H56" s="127"/>
    </row>
    <row r="57" spans="1:8" ht="15.75" customHeight="1">
      <c r="A57" s="530" t="s">
        <v>842</v>
      </c>
      <c r="B57" s="531"/>
      <c r="C57" s="531"/>
      <c r="D57" s="531"/>
      <c r="E57" s="531"/>
      <c r="F57" s="531"/>
      <c r="G57" s="532"/>
      <c r="H57" s="3"/>
    </row>
    <row r="58" spans="1:8" ht="15.75" customHeight="1">
      <c r="A58" s="508" t="s">
        <v>843</v>
      </c>
      <c r="B58" s="508"/>
      <c r="C58" s="136" t="s">
        <v>844</v>
      </c>
      <c r="D58" s="519" t="s">
        <v>956</v>
      </c>
      <c r="E58" s="171">
        <v>73375</v>
      </c>
      <c r="F58" s="128">
        <v>50661</v>
      </c>
      <c r="G58" s="148"/>
      <c r="H58" s="3"/>
    </row>
    <row r="59" spans="1:8">
      <c r="A59" s="508" t="s">
        <v>845</v>
      </c>
      <c r="B59" s="508"/>
      <c r="C59" s="136" t="s">
        <v>846</v>
      </c>
      <c r="D59" s="520"/>
      <c r="E59" s="171">
        <v>82760</v>
      </c>
      <c r="F59" s="128">
        <v>57032</v>
      </c>
      <c r="G59" s="148"/>
      <c r="H59" s="3"/>
    </row>
    <row r="60" spans="1:8">
      <c r="A60" s="508" t="s">
        <v>847</v>
      </c>
      <c r="B60" s="508"/>
      <c r="C60" s="136" t="s">
        <v>848</v>
      </c>
      <c r="D60" s="520"/>
      <c r="E60" s="171">
        <v>95131</v>
      </c>
      <c r="F60" s="128">
        <v>65222</v>
      </c>
      <c r="G60" s="148"/>
      <c r="H60" s="3"/>
    </row>
    <row r="61" spans="1:8">
      <c r="A61" s="508" t="s">
        <v>849</v>
      </c>
      <c r="B61" s="508"/>
      <c r="C61" s="136" t="s">
        <v>850</v>
      </c>
      <c r="D61" s="520"/>
      <c r="E61" s="171">
        <v>138645</v>
      </c>
      <c r="F61" s="128">
        <v>98592</v>
      </c>
      <c r="G61" s="148"/>
      <c r="H61" s="3"/>
    </row>
    <row r="62" spans="1:8">
      <c r="A62" s="508" t="s">
        <v>851</v>
      </c>
      <c r="B62" s="508"/>
      <c r="C62" s="136" t="s">
        <v>852</v>
      </c>
      <c r="D62" s="521"/>
      <c r="E62" s="171">
        <v>185571</v>
      </c>
      <c r="F62" s="128">
        <v>130445</v>
      </c>
      <c r="G62" s="148"/>
      <c r="H62" s="3"/>
    </row>
    <row r="63" spans="1:8" ht="15.75" customHeight="1">
      <c r="A63" s="508" t="s">
        <v>853</v>
      </c>
      <c r="B63" s="508"/>
      <c r="C63" s="136" t="s">
        <v>844</v>
      </c>
      <c r="D63" s="519" t="s">
        <v>854</v>
      </c>
      <c r="E63" s="171">
        <v>74924</v>
      </c>
      <c r="F63" s="128">
        <v>51730</v>
      </c>
      <c r="G63" s="148"/>
      <c r="H63" s="3"/>
    </row>
    <row r="64" spans="1:8">
      <c r="A64" s="508" t="s">
        <v>855</v>
      </c>
      <c r="B64" s="508"/>
      <c r="C64" s="136" t="s">
        <v>846</v>
      </c>
      <c r="D64" s="520"/>
      <c r="E64" s="171">
        <v>84506</v>
      </c>
      <c r="F64" s="128">
        <v>58235</v>
      </c>
      <c r="G64" s="148"/>
      <c r="H64" s="3"/>
    </row>
    <row r="65" spans="1:8">
      <c r="A65" s="508" t="s">
        <v>856</v>
      </c>
      <c r="B65" s="508"/>
      <c r="C65" s="136" t="s">
        <v>848</v>
      </c>
      <c r="D65" s="520"/>
      <c r="E65" s="171">
        <v>97139</v>
      </c>
      <c r="F65" s="128">
        <v>66598</v>
      </c>
      <c r="G65" s="148"/>
      <c r="H65" s="3"/>
    </row>
    <row r="66" spans="1:8">
      <c r="A66" s="508" t="s">
        <v>857</v>
      </c>
      <c r="B66" s="508"/>
      <c r="C66" s="136" t="s">
        <v>850</v>
      </c>
      <c r="D66" s="520"/>
      <c r="E66" s="171">
        <v>141570</v>
      </c>
      <c r="F66" s="128">
        <v>100672</v>
      </c>
      <c r="G66" s="148"/>
      <c r="H66" s="3"/>
    </row>
    <row r="67" spans="1:8">
      <c r="A67" s="508" t="s">
        <v>858</v>
      </c>
      <c r="B67" s="508"/>
      <c r="C67" s="136" t="s">
        <v>852</v>
      </c>
      <c r="D67" s="521"/>
      <c r="E67" s="171">
        <v>189486</v>
      </c>
      <c r="F67" s="128">
        <v>133197</v>
      </c>
      <c r="G67" s="148"/>
      <c r="H67" s="3"/>
    </row>
    <row r="68" spans="1:8" ht="15.75" customHeight="1">
      <c r="A68" s="508" t="s">
        <v>859</v>
      </c>
      <c r="B68" s="508"/>
      <c r="C68" s="136" t="s">
        <v>844</v>
      </c>
      <c r="D68" s="519" t="s">
        <v>860</v>
      </c>
      <c r="E68" s="171">
        <v>77400</v>
      </c>
      <c r="F68" s="128">
        <v>53440</v>
      </c>
      <c r="G68" s="149"/>
      <c r="H68" s="3"/>
    </row>
    <row r="69" spans="1:8">
      <c r="A69" s="508" t="s">
        <v>861</v>
      </c>
      <c r="B69" s="508"/>
      <c r="C69" s="136" t="s">
        <v>846</v>
      </c>
      <c r="D69" s="520"/>
      <c r="E69" s="171">
        <v>87300</v>
      </c>
      <c r="F69" s="128">
        <v>60160</v>
      </c>
      <c r="G69" s="139"/>
      <c r="H69" s="3"/>
    </row>
    <row r="70" spans="1:8">
      <c r="A70" s="508" t="s">
        <v>862</v>
      </c>
      <c r="B70" s="508"/>
      <c r="C70" s="136" t="s">
        <v>848</v>
      </c>
      <c r="D70" s="520"/>
      <c r="E70" s="171">
        <v>100350</v>
      </c>
      <c r="F70" s="128">
        <v>68800</v>
      </c>
      <c r="G70" s="149"/>
      <c r="H70" s="3"/>
    </row>
    <row r="71" spans="1:8">
      <c r="A71" s="508" t="s">
        <v>863</v>
      </c>
      <c r="B71" s="508"/>
      <c r="C71" s="136" t="s">
        <v>850</v>
      </c>
      <c r="D71" s="520"/>
      <c r="E71" s="171">
        <v>146250</v>
      </c>
      <c r="F71" s="128">
        <v>104000</v>
      </c>
      <c r="G71" s="149"/>
      <c r="H71" s="3"/>
    </row>
    <row r="72" spans="1:8" ht="19.5">
      <c r="A72" s="508" t="s">
        <v>864</v>
      </c>
      <c r="B72" s="508"/>
      <c r="C72" s="136" t="s">
        <v>852</v>
      </c>
      <c r="D72" s="521"/>
      <c r="E72" s="171">
        <v>195750</v>
      </c>
      <c r="F72" s="128">
        <v>137600</v>
      </c>
      <c r="G72" s="139" t="s">
        <v>212</v>
      </c>
      <c r="H72" s="3"/>
    </row>
    <row r="73" spans="1:8" ht="15.75" customHeight="1">
      <c r="A73" s="509" t="s">
        <v>1070</v>
      </c>
      <c r="B73" s="510"/>
      <c r="C73" s="510"/>
      <c r="D73" s="510"/>
      <c r="E73" s="510"/>
      <c r="F73" s="162"/>
      <c r="G73" s="163"/>
      <c r="H73" s="3"/>
    </row>
    <row r="74" spans="1:8" ht="15.75" customHeight="1">
      <c r="A74" s="530" t="s">
        <v>865</v>
      </c>
      <c r="B74" s="531"/>
      <c r="C74" s="531"/>
      <c r="D74" s="531"/>
      <c r="E74" s="531"/>
      <c r="F74" s="531"/>
      <c r="G74" s="532"/>
      <c r="H74" s="3"/>
    </row>
    <row r="75" spans="1:8" ht="45">
      <c r="A75" s="512" t="s">
        <v>866</v>
      </c>
      <c r="B75" s="513"/>
      <c r="C75" s="133" t="s">
        <v>820</v>
      </c>
      <c r="D75" s="143" t="s">
        <v>867</v>
      </c>
      <c r="E75" s="172">
        <v>0</v>
      </c>
      <c r="F75" s="129">
        <v>218982</v>
      </c>
      <c r="G75" s="145"/>
      <c r="H75" s="127"/>
    </row>
    <row r="76" spans="1:8" ht="45">
      <c r="A76" s="512" t="s">
        <v>868</v>
      </c>
      <c r="B76" s="513"/>
      <c r="C76" s="133" t="s">
        <v>820</v>
      </c>
      <c r="D76" s="143" t="s">
        <v>869</v>
      </c>
      <c r="E76" s="172">
        <v>0</v>
      </c>
      <c r="F76" s="129">
        <v>214771</v>
      </c>
      <c r="G76" s="145"/>
      <c r="H76" s="127"/>
    </row>
    <row r="77" spans="1:8" ht="15.75" customHeight="1">
      <c r="A77" s="512" t="s">
        <v>870</v>
      </c>
      <c r="B77" s="513"/>
      <c r="C77" s="133" t="s">
        <v>820</v>
      </c>
      <c r="D77" s="524" t="s">
        <v>871</v>
      </c>
      <c r="E77" s="172">
        <v>288000</v>
      </c>
      <c r="F77" s="129">
        <v>210560</v>
      </c>
      <c r="G77" s="148"/>
      <c r="H77" s="127"/>
    </row>
    <row r="78" spans="1:8">
      <c r="A78" s="512" t="s">
        <v>872</v>
      </c>
      <c r="B78" s="513"/>
      <c r="C78" s="133" t="s">
        <v>873</v>
      </c>
      <c r="D78" s="525"/>
      <c r="E78" s="172">
        <v>368550</v>
      </c>
      <c r="F78" s="129">
        <v>272640</v>
      </c>
      <c r="G78" s="144"/>
      <c r="H78" s="127"/>
    </row>
    <row r="79" spans="1:8">
      <c r="A79" s="512" t="s">
        <v>874</v>
      </c>
      <c r="B79" s="513"/>
      <c r="C79" s="133" t="s">
        <v>875</v>
      </c>
      <c r="D79" s="525"/>
      <c r="E79" s="172">
        <v>558000</v>
      </c>
      <c r="F79" s="129">
        <v>404480</v>
      </c>
      <c r="G79" s="144"/>
      <c r="H79" s="127"/>
    </row>
    <row r="80" spans="1:8">
      <c r="A80" s="512" t="s">
        <v>876</v>
      </c>
      <c r="B80" s="513"/>
      <c r="C80" s="133" t="s">
        <v>877</v>
      </c>
      <c r="D80" s="526"/>
      <c r="E80" s="172">
        <v>594000</v>
      </c>
      <c r="F80" s="129">
        <v>437120</v>
      </c>
      <c r="G80" s="150" t="s">
        <v>878</v>
      </c>
      <c r="H80" s="127"/>
    </row>
    <row r="81" spans="1:8" ht="15.75" customHeight="1">
      <c r="A81" s="512" t="s">
        <v>67</v>
      </c>
      <c r="B81" s="513"/>
      <c r="C81" s="133" t="s">
        <v>879</v>
      </c>
      <c r="D81" s="524" t="s">
        <v>880</v>
      </c>
      <c r="E81" s="172">
        <v>1173000</v>
      </c>
      <c r="F81" s="129">
        <v>791471</v>
      </c>
      <c r="G81" s="150" t="s">
        <v>238</v>
      </c>
      <c r="H81" s="3"/>
    </row>
    <row r="82" spans="1:8">
      <c r="A82" s="512" t="s">
        <v>69</v>
      </c>
      <c r="B82" s="513"/>
      <c r="C82" s="133" t="s">
        <v>881</v>
      </c>
      <c r="D82" s="526"/>
      <c r="E82" s="172">
        <v>1514650</v>
      </c>
      <c r="F82" s="151">
        <v>1060368</v>
      </c>
      <c r="G82" s="150"/>
      <c r="H82" s="3"/>
    </row>
    <row r="83" spans="1:8" ht="15.75" customHeight="1">
      <c r="A83" s="530" t="s">
        <v>882</v>
      </c>
      <c r="B83" s="531"/>
      <c r="C83" s="531"/>
      <c r="D83" s="531"/>
      <c r="E83" s="531"/>
      <c r="F83" s="531"/>
      <c r="G83" s="532"/>
      <c r="H83" s="3"/>
    </row>
    <row r="84" spans="1:8" ht="15.75" customHeight="1">
      <c r="A84" s="512" t="s">
        <v>883</v>
      </c>
      <c r="B84" s="513"/>
      <c r="C84" s="133" t="s">
        <v>884</v>
      </c>
      <c r="D84" s="524" t="s">
        <v>957</v>
      </c>
      <c r="E84" s="172">
        <v>173700</v>
      </c>
      <c r="F84" s="129">
        <v>123520</v>
      </c>
      <c r="G84" s="150"/>
      <c r="H84" s="3"/>
    </row>
    <row r="85" spans="1:8">
      <c r="A85" s="512" t="s">
        <v>885</v>
      </c>
      <c r="B85" s="513"/>
      <c r="C85" s="133" t="s">
        <v>787</v>
      </c>
      <c r="D85" s="525"/>
      <c r="E85" s="172">
        <v>238500</v>
      </c>
      <c r="F85" s="129">
        <v>169600</v>
      </c>
      <c r="G85" s="140"/>
      <c r="H85" s="3"/>
    </row>
    <row r="86" spans="1:8">
      <c r="A86" s="512" t="s">
        <v>886</v>
      </c>
      <c r="B86" s="513"/>
      <c r="C86" s="133" t="s">
        <v>789</v>
      </c>
      <c r="D86" s="525"/>
      <c r="E86" s="172">
        <v>318150</v>
      </c>
      <c r="F86" s="129">
        <v>226240</v>
      </c>
      <c r="G86" s="145"/>
      <c r="H86" s="3"/>
    </row>
    <row r="87" spans="1:8">
      <c r="A87" s="512" t="s">
        <v>887</v>
      </c>
      <c r="B87" s="513"/>
      <c r="C87" s="133" t="s">
        <v>888</v>
      </c>
      <c r="D87" s="525"/>
      <c r="E87" s="172">
        <v>436950</v>
      </c>
      <c r="F87" s="129">
        <v>310720</v>
      </c>
      <c r="G87" s="145"/>
      <c r="H87" s="3"/>
    </row>
    <row r="88" spans="1:8">
      <c r="A88" s="512" t="s">
        <v>889</v>
      </c>
      <c r="B88" s="513"/>
      <c r="C88" s="133" t="s">
        <v>890</v>
      </c>
      <c r="D88" s="525"/>
      <c r="E88" s="172">
        <v>553500</v>
      </c>
      <c r="F88" s="129">
        <v>395840</v>
      </c>
      <c r="G88" s="145"/>
      <c r="H88" s="3"/>
    </row>
    <row r="89" spans="1:8">
      <c r="A89" s="512" t="s">
        <v>891</v>
      </c>
      <c r="B89" s="513"/>
      <c r="C89" s="133" t="s">
        <v>892</v>
      </c>
      <c r="D89" s="526"/>
      <c r="E89" s="172">
        <v>643500</v>
      </c>
      <c r="F89" s="129">
        <v>458560</v>
      </c>
      <c r="G89" s="150">
        <v>43256</v>
      </c>
      <c r="H89" s="3"/>
    </row>
    <row r="90" spans="1:8" ht="15.75" customHeight="1">
      <c r="A90" s="530" t="s">
        <v>893</v>
      </c>
      <c r="B90" s="531"/>
      <c r="C90" s="531"/>
      <c r="D90" s="531"/>
      <c r="E90" s="531"/>
      <c r="F90" s="531"/>
      <c r="G90" s="532"/>
      <c r="H90" s="3"/>
    </row>
    <row r="91" spans="1:8" ht="15.75" customHeight="1">
      <c r="A91" s="512" t="s">
        <v>894</v>
      </c>
      <c r="B91" s="513"/>
      <c r="C91" s="133" t="s">
        <v>895</v>
      </c>
      <c r="D91" s="524" t="s">
        <v>957</v>
      </c>
      <c r="E91" s="173">
        <v>199350</v>
      </c>
      <c r="F91" s="130">
        <v>141760</v>
      </c>
      <c r="G91" s="150"/>
      <c r="H91" s="3"/>
    </row>
    <row r="92" spans="1:8">
      <c r="A92" s="512" t="s">
        <v>896</v>
      </c>
      <c r="B92" s="513"/>
      <c r="C92" s="133" t="s">
        <v>897</v>
      </c>
      <c r="D92" s="525"/>
      <c r="E92" s="173">
        <v>249750</v>
      </c>
      <c r="F92" s="130">
        <v>175360</v>
      </c>
      <c r="G92" s="150"/>
      <c r="H92" s="3"/>
    </row>
    <row r="93" spans="1:8">
      <c r="A93" s="512" t="s">
        <v>898</v>
      </c>
      <c r="B93" s="513"/>
      <c r="C93" s="133" t="s">
        <v>820</v>
      </c>
      <c r="D93" s="525"/>
      <c r="E93" s="173">
        <v>324900</v>
      </c>
      <c r="F93" s="130">
        <v>232000</v>
      </c>
      <c r="G93" s="150">
        <v>43256</v>
      </c>
      <c r="H93" s="3"/>
    </row>
    <row r="94" spans="1:8">
      <c r="A94" s="512" t="s">
        <v>899</v>
      </c>
      <c r="B94" s="513"/>
      <c r="C94" s="133" t="s">
        <v>888</v>
      </c>
      <c r="D94" s="525"/>
      <c r="E94" s="173">
        <v>450000</v>
      </c>
      <c r="F94" s="130">
        <v>321280</v>
      </c>
      <c r="G94" s="150"/>
      <c r="H94" s="127"/>
    </row>
    <row r="95" spans="1:8">
      <c r="A95" s="512" t="s">
        <v>900</v>
      </c>
      <c r="B95" s="513"/>
      <c r="C95" s="133" t="s">
        <v>901</v>
      </c>
      <c r="D95" s="525"/>
      <c r="E95" s="173">
        <v>555750</v>
      </c>
      <c r="F95" s="130">
        <v>401600</v>
      </c>
      <c r="G95" s="145"/>
      <c r="H95" s="3"/>
    </row>
    <row r="96" spans="1:8">
      <c r="A96" s="512" t="s">
        <v>902</v>
      </c>
      <c r="B96" s="513"/>
      <c r="C96" s="133" t="s">
        <v>903</v>
      </c>
      <c r="D96" s="526"/>
      <c r="E96" s="173">
        <v>657000</v>
      </c>
      <c r="F96" s="130">
        <v>467840</v>
      </c>
      <c r="G96" s="150"/>
      <c r="H96" s="3"/>
    </row>
    <row r="97" spans="1:8" ht="15.75" customHeight="1">
      <c r="A97" s="530" t="s">
        <v>904</v>
      </c>
      <c r="B97" s="531"/>
      <c r="C97" s="531"/>
      <c r="D97" s="531"/>
      <c r="E97" s="531"/>
      <c r="F97" s="531"/>
      <c r="G97" s="532"/>
      <c r="H97" s="3"/>
    </row>
    <row r="98" spans="1:8" ht="19.5" customHeight="1">
      <c r="A98" s="512" t="s">
        <v>905</v>
      </c>
      <c r="B98" s="513"/>
      <c r="C98" s="133" t="s">
        <v>785</v>
      </c>
      <c r="D98" s="524" t="s">
        <v>958</v>
      </c>
      <c r="E98" s="172">
        <v>0</v>
      </c>
      <c r="F98" s="129">
        <v>139840</v>
      </c>
      <c r="G98" s="150" t="s">
        <v>212</v>
      </c>
      <c r="H98" s="127"/>
    </row>
    <row r="99" spans="1:8">
      <c r="A99" s="512" t="s">
        <v>906</v>
      </c>
      <c r="B99" s="513"/>
      <c r="C99" s="133" t="s">
        <v>787</v>
      </c>
      <c r="D99" s="525"/>
      <c r="E99" s="172">
        <v>231750</v>
      </c>
      <c r="F99" s="129">
        <v>180800</v>
      </c>
      <c r="G99" s="150"/>
      <c r="H99" s="127"/>
    </row>
    <row r="100" spans="1:8" ht="19.5">
      <c r="A100" s="512" t="s">
        <v>907</v>
      </c>
      <c r="B100" s="513"/>
      <c r="C100" s="133" t="s">
        <v>820</v>
      </c>
      <c r="D100" s="525"/>
      <c r="E100" s="172">
        <v>333000</v>
      </c>
      <c r="F100" s="129">
        <v>237440</v>
      </c>
      <c r="G100" s="150" t="s">
        <v>212</v>
      </c>
      <c r="H100" s="3"/>
    </row>
    <row r="101" spans="1:8" ht="19.5">
      <c r="A101" s="512" t="s">
        <v>908</v>
      </c>
      <c r="B101" s="513"/>
      <c r="C101" s="133" t="s">
        <v>888</v>
      </c>
      <c r="D101" s="525"/>
      <c r="E101" s="172">
        <v>463500</v>
      </c>
      <c r="F101" s="129">
        <v>330240</v>
      </c>
      <c r="G101" s="150" t="s">
        <v>212</v>
      </c>
      <c r="H101" s="3"/>
    </row>
    <row r="102" spans="1:8">
      <c r="A102" s="512" t="s">
        <v>909</v>
      </c>
      <c r="B102" s="513"/>
      <c r="C102" s="133" t="s">
        <v>890</v>
      </c>
      <c r="D102" s="525"/>
      <c r="E102" s="172">
        <v>564750</v>
      </c>
      <c r="F102" s="129">
        <v>409920</v>
      </c>
      <c r="G102" s="150" t="s">
        <v>238</v>
      </c>
      <c r="H102" s="127"/>
    </row>
    <row r="103" spans="1:8" ht="19.5">
      <c r="A103" s="512" t="s">
        <v>910</v>
      </c>
      <c r="B103" s="513"/>
      <c r="C103" s="133" t="s">
        <v>903</v>
      </c>
      <c r="D103" s="526"/>
      <c r="E103" s="172">
        <v>652500</v>
      </c>
      <c r="F103" s="129">
        <v>472000</v>
      </c>
      <c r="G103" s="150" t="s">
        <v>212</v>
      </c>
      <c r="H103" s="127"/>
    </row>
    <row r="104" spans="1:8" ht="15.75" customHeight="1">
      <c r="A104" s="512" t="s">
        <v>911</v>
      </c>
      <c r="B104" s="513"/>
      <c r="C104" s="133" t="s">
        <v>820</v>
      </c>
      <c r="D104" s="524" t="s">
        <v>959</v>
      </c>
      <c r="E104" s="172">
        <v>0</v>
      </c>
      <c r="F104" s="129">
        <v>221100</v>
      </c>
      <c r="G104" s="145" t="s">
        <v>212</v>
      </c>
      <c r="H104" s="3"/>
    </row>
    <row r="105" spans="1:8">
      <c r="A105" s="512" t="s">
        <v>912</v>
      </c>
      <c r="B105" s="513"/>
      <c r="C105" s="133" t="s">
        <v>913</v>
      </c>
      <c r="D105" s="525"/>
      <c r="E105" s="172">
        <v>0</v>
      </c>
      <c r="F105" s="129">
        <v>324950</v>
      </c>
      <c r="G105" s="144" t="s">
        <v>212</v>
      </c>
      <c r="H105" s="3"/>
    </row>
    <row r="106" spans="1:8">
      <c r="A106" s="512" t="s">
        <v>914</v>
      </c>
      <c r="B106" s="513"/>
      <c r="C106" s="133" t="s">
        <v>890</v>
      </c>
      <c r="D106" s="525"/>
      <c r="E106" s="172">
        <v>594000</v>
      </c>
      <c r="F106" s="129">
        <v>424000</v>
      </c>
      <c r="G106" s="150" t="s">
        <v>238</v>
      </c>
      <c r="H106" s="127"/>
    </row>
    <row r="107" spans="1:8">
      <c r="A107" s="512" t="s">
        <v>915</v>
      </c>
      <c r="B107" s="513"/>
      <c r="C107" s="133" t="s">
        <v>903</v>
      </c>
      <c r="D107" s="525"/>
      <c r="E107" s="172">
        <v>681750</v>
      </c>
      <c r="F107" s="129">
        <v>485440</v>
      </c>
      <c r="G107" s="150" t="s">
        <v>916</v>
      </c>
      <c r="H107" s="127"/>
    </row>
    <row r="108" spans="1:8">
      <c r="A108" s="512" t="s">
        <v>917</v>
      </c>
      <c r="B108" s="513"/>
      <c r="C108" s="133" t="s">
        <v>918</v>
      </c>
      <c r="D108" s="525"/>
      <c r="E108" s="172">
        <v>1144500</v>
      </c>
      <c r="F108" s="129">
        <v>856412</v>
      </c>
      <c r="G108" s="150" t="s">
        <v>916</v>
      </c>
      <c r="H108" s="127"/>
    </row>
    <row r="109" spans="1:8" ht="19.5">
      <c r="A109" s="512" t="s">
        <v>919</v>
      </c>
      <c r="B109" s="513"/>
      <c r="C109" s="133" t="s">
        <v>881</v>
      </c>
      <c r="D109" s="526"/>
      <c r="E109" s="172">
        <v>1403136</v>
      </c>
      <c r="F109" s="129">
        <v>897000</v>
      </c>
      <c r="G109" s="150" t="s">
        <v>212</v>
      </c>
      <c r="H109" s="127"/>
    </row>
    <row r="110" spans="1:8" ht="30">
      <c r="A110" s="512" t="s">
        <v>920</v>
      </c>
      <c r="B110" s="513"/>
      <c r="C110" s="134" t="s">
        <v>921</v>
      </c>
      <c r="D110" s="152" t="s">
        <v>960</v>
      </c>
      <c r="E110" s="172">
        <v>1572503</v>
      </c>
      <c r="F110" s="128">
        <v>1177330</v>
      </c>
      <c r="G110" s="153" t="s">
        <v>238</v>
      </c>
      <c r="H110" s="3"/>
    </row>
    <row r="111" spans="1:8" ht="19.5" customHeight="1">
      <c r="A111" s="512" t="s">
        <v>922</v>
      </c>
      <c r="B111" s="513"/>
      <c r="C111" s="134" t="s">
        <v>923</v>
      </c>
      <c r="D111" s="519" t="s">
        <v>961</v>
      </c>
      <c r="E111" s="172">
        <v>2214144</v>
      </c>
      <c r="F111" s="128">
        <v>1541000</v>
      </c>
      <c r="G111" s="153" t="s">
        <v>212</v>
      </c>
      <c r="H111" s="127"/>
    </row>
    <row r="112" spans="1:8" ht="19.5">
      <c r="A112" s="512" t="s">
        <v>924</v>
      </c>
      <c r="B112" s="513"/>
      <c r="C112" s="134" t="s">
        <v>925</v>
      </c>
      <c r="D112" s="521"/>
      <c r="E112" s="172">
        <v>2474035</v>
      </c>
      <c r="F112" s="128">
        <v>1762000</v>
      </c>
      <c r="G112" s="153" t="s">
        <v>212</v>
      </c>
      <c r="H112" s="127"/>
    </row>
    <row r="113" spans="1:8">
      <c r="A113" s="530" t="s">
        <v>926</v>
      </c>
      <c r="B113" s="531"/>
      <c r="C113" s="531"/>
      <c r="D113" s="531"/>
      <c r="E113" s="531"/>
      <c r="F113" s="531"/>
      <c r="G113" s="532"/>
      <c r="H113" s="3"/>
    </row>
    <row r="114" spans="1:8" ht="19.5">
      <c r="A114" s="512" t="s">
        <v>62</v>
      </c>
      <c r="B114" s="513"/>
      <c r="C114" s="134" t="s">
        <v>927</v>
      </c>
      <c r="D114" s="152" t="s">
        <v>928</v>
      </c>
      <c r="E114" s="171">
        <v>1342202.4</v>
      </c>
      <c r="F114" s="130">
        <v>1065240</v>
      </c>
      <c r="G114" s="150" t="s">
        <v>212</v>
      </c>
      <c r="H114" s="127"/>
    </row>
    <row r="115" spans="1:8">
      <c r="A115" s="512" t="s">
        <v>64</v>
      </c>
      <c r="B115" s="513"/>
      <c r="C115" s="134" t="s">
        <v>929</v>
      </c>
      <c r="D115" s="152" t="s">
        <v>930</v>
      </c>
      <c r="E115" s="171">
        <v>2286900</v>
      </c>
      <c r="F115" s="130">
        <v>1815000</v>
      </c>
      <c r="G115" s="150"/>
      <c r="H115" s="127"/>
    </row>
    <row r="116" spans="1:8">
      <c r="A116" s="512" t="s">
        <v>931</v>
      </c>
      <c r="B116" s="513"/>
      <c r="C116" s="133" t="s">
        <v>932</v>
      </c>
      <c r="D116" s="143" t="s">
        <v>933</v>
      </c>
      <c r="E116" s="172">
        <v>3556337.4</v>
      </c>
      <c r="F116" s="129">
        <v>2822490</v>
      </c>
      <c r="G116" s="154"/>
      <c r="H116" s="127"/>
    </row>
    <row r="117" spans="1:8">
      <c r="A117" s="512" t="s">
        <v>934</v>
      </c>
      <c r="B117" s="513"/>
      <c r="C117" s="133" t="s">
        <v>935</v>
      </c>
      <c r="D117" s="143" t="s">
        <v>936</v>
      </c>
      <c r="E117" s="172">
        <v>5256000</v>
      </c>
      <c r="F117" s="129">
        <v>3717000</v>
      </c>
      <c r="G117" s="154"/>
      <c r="H117" s="127"/>
    </row>
    <row r="118" spans="1:8" ht="15.75" customHeight="1">
      <c r="A118" s="530" t="s">
        <v>56</v>
      </c>
      <c r="B118" s="531"/>
      <c r="C118" s="531"/>
      <c r="D118" s="531"/>
      <c r="E118" s="531"/>
      <c r="F118" s="531"/>
      <c r="G118" s="532"/>
      <c r="H118" s="3"/>
    </row>
    <row r="119" spans="1:8" ht="12.75" customHeight="1">
      <c r="A119" s="538" t="s">
        <v>937</v>
      </c>
      <c r="B119" s="539"/>
      <c r="C119" s="539"/>
      <c r="D119" s="539"/>
      <c r="E119" s="539"/>
      <c r="F119" s="539"/>
      <c r="G119" s="540"/>
      <c r="H119" s="3"/>
    </row>
    <row r="120" spans="1:8" ht="15.75" customHeight="1">
      <c r="A120" s="512" t="s">
        <v>83</v>
      </c>
      <c r="B120" s="513"/>
      <c r="C120" s="533" t="s">
        <v>938</v>
      </c>
      <c r="D120" s="534"/>
      <c r="E120" s="172">
        <v>3423920</v>
      </c>
      <c r="F120" s="129">
        <v>2696000</v>
      </c>
      <c r="G120" s="142"/>
      <c r="H120" s="3"/>
    </row>
    <row r="121" spans="1:8" ht="15.75" customHeight="1">
      <c r="A121" s="512" t="s">
        <v>84</v>
      </c>
      <c r="B121" s="513"/>
      <c r="C121" s="533" t="s">
        <v>939</v>
      </c>
      <c r="D121" s="534"/>
      <c r="E121" s="172">
        <v>4154170</v>
      </c>
      <c r="F121" s="129">
        <v>3271000</v>
      </c>
      <c r="G121" s="142"/>
      <c r="H121" s="3"/>
    </row>
    <row r="122" spans="1:8" ht="15.75" customHeight="1">
      <c r="A122" s="512" t="s">
        <v>85</v>
      </c>
      <c r="B122" s="513"/>
      <c r="C122" s="533" t="s">
        <v>940</v>
      </c>
      <c r="D122" s="534"/>
      <c r="E122" s="172">
        <v>4371340</v>
      </c>
      <c r="F122" s="129">
        <v>3442000</v>
      </c>
      <c r="G122" s="142"/>
      <c r="H122" s="3"/>
    </row>
    <row r="123" spans="1:8" ht="15.75" customHeight="1">
      <c r="A123" s="530" t="s">
        <v>941</v>
      </c>
      <c r="B123" s="531"/>
      <c r="C123" s="531"/>
      <c r="D123" s="531"/>
      <c r="E123" s="531"/>
      <c r="F123" s="531"/>
      <c r="G123" s="532"/>
      <c r="H123" s="3"/>
    </row>
    <row r="124" spans="1:8">
      <c r="A124" s="512" t="s">
        <v>942</v>
      </c>
      <c r="B124" s="513"/>
      <c r="C124" s="535" t="s">
        <v>943</v>
      </c>
      <c r="D124" s="536"/>
      <c r="E124" s="171">
        <v>886485.6</v>
      </c>
      <c r="F124" s="130">
        <v>703560</v>
      </c>
      <c r="G124" s="149"/>
      <c r="H124" s="3"/>
    </row>
    <row r="125" spans="1:8">
      <c r="A125" s="512" t="s">
        <v>944</v>
      </c>
      <c r="B125" s="513"/>
      <c r="C125" s="535" t="s">
        <v>945</v>
      </c>
      <c r="D125" s="536"/>
      <c r="E125" s="171">
        <v>974635.2</v>
      </c>
      <c r="F125" s="130">
        <v>773520</v>
      </c>
      <c r="G125" s="149"/>
      <c r="H125" s="127"/>
    </row>
    <row r="126" spans="1:8">
      <c r="A126" s="512" t="s">
        <v>946</v>
      </c>
      <c r="B126" s="513"/>
      <c r="C126" s="535" t="s">
        <v>927</v>
      </c>
      <c r="D126" s="536"/>
      <c r="E126" s="171">
        <v>1057795.2</v>
      </c>
      <c r="F126" s="130">
        <v>839520</v>
      </c>
      <c r="G126" s="149"/>
      <c r="H126" s="127"/>
    </row>
    <row r="127" spans="1:8" ht="15.75" customHeight="1">
      <c r="A127" s="530" t="s">
        <v>947</v>
      </c>
      <c r="B127" s="531"/>
      <c r="C127" s="531"/>
      <c r="D127" s="531"/>
      <c r="E127" s="531"/>
      <c r="F127" s="531"/>
      <c r="G127" s="532"/>
      <c r="H127" s="3"/>
    </row>
    <row r="128" spans="1:8" ht="15.75" customHeight="1">
      <c r="A128" s="512" t="s">
        <v>948</v>
      </c>
      <c r="B128" s="513"/>
      <c r="C128" s="535" t="s">
        <v>949</v>
      </c>
      <c r="D128" s="536"/>
      <c r="E128" s="171">
        <v>149688</v>
      </c>
      <c r="F128" s="130">
        <v>118800</v>
      </c>
      <c r="G128" s="156"/>
      <c r="H128" s="3"/>
    </row>
    <row r="129" spans="1:8" ht="15.75" customHeight="1">
      <c r="A129" s="512" t="s">
        <v>950</v>
      </c>
      <c r="B129" s="513"/>
      <c r="C129" s="535" t="s">
        <v>951</v>
      </c>
      <c r="D129" s="536"/>
      <c r="E129" s="171">
        <v>160914.6</v>
      </c>
      <c r="F129" s="130">
        <v>127710</v>
      </c>
      <c r="G129" s="149"/>
      <c r="H129" s="127"/>
    </row>
    <row r="130" spans="1:8" ht="15.75" customHeight="1">
      <c r="A130" s="512" t="s">
        <v>952</v>
      </c>
      <c r="B130" s="513"/>
      <c r="C130" s="535" t="s">
        <v>953</v>
      </c>
      <c r="D130" s="536"/>
      <c r="E130" s="171">
        <v>178378.2</v>
      </c>
      <c r="F130" s="130">
        <v>141570</v>
      </c>
      <c r="G130" s="149"/>
      <c r="H130" s="127"/>
    </row>
  </sheetData>
  <mergeCells count="159">
    <mergeCell ref="A129:B129"/>
    <mergeCell ref="C129:D129"/>
    <mergeCell ref="A130:B130"/>
    <mergeCell ref="C130:D130"/>
    <mergeCell ref="A1:G1"/>
    <mergeCell ref="A125:B125"/>
    <mergeCell ref="C125:D125"/>
    <mergeCell ref="A126:B126"/>
    <mergeCell ref="C126:D126"/>
    <mergeCell ref="A127:G127"/>
    <mergeCell ref="A128:B128"/>
    <mergeCell ref="C128:D128"/>
    <mergeCell ref="A121:B121"/>
    <mergeCell ref="C121:D121"/>
    <mergeCell ref="A122:B122"/>
    <mergeCell ref="C122:D122"/>
    <mergeCell ref="A123:G123"/>
    <mergeCell ref="A124:B124"/>
    <mergeCell ref="C124:D124"/>
    <mergeCell ref="A115:B115"/>
    <mergeCell ref="A116:B116"/>
    <mergeCell ref="A117:B117"/>
    <mergeCell ref="A118:G118"/>
    <mergeCell ref="A119:G119"/>
    <mergeCell ref="A120:B120"/>
    <mergeCell ref="C120:D120"/>
    <mergeCell ref="A110:B110"/>
    <mergeCell ref="A111:B111"/>
    <mergeCell ref="D111:D112"/>
    <mergeCell ref="A112:B112"/>
    <mergeCell ref="A113:G113"/>
    <mergeCell ref="A114:B114"/>
    <mergeCell ref="A104:B104"/>
    <mergeCell ref="D104:D109"/>
    <mergeCell ref="A105:B105"/>
    <mergeCell ref="A106:B106"/>
    <mergeCell ref="A107:B107"/>
    <mergeCell ref="A108:B108"/>
    <mergeCell ref="A109:B109"/>
    <mergeCell ref="A97:G97"/>
    <mergeCell ref="A98:B98"/>
    <mergeCell ref="D98:D103"/>
    <mergeCell ref="A99:B99"/>
    <mergeCell ref="A100:B100"/>
    <mergeCell ref="A101:B101"/>
    <mergeCell ref="A102:B102"/>
    <mergeCell ref="A103:B103"/>
    <mergeCell ref="A89:B89"/>
    <mergeCell ref="A90:G90"/>
    <mergeCell ref="A91:B91"/>
    <mergeCell ref="D91:D96"/>
    <mergeCell ref="A92:B92"/>
    <mergeCell ref="A93:B93"/>
    <mergeCell ref="A94:B94"/>
    <mergeCell ref="A95:B95"/>
    <mergeCell ref="A96:B96"/>
    <mergeCell ref="A81:B81"/>
    <mergeCell ref="D81:D82"/>
    <mergeCell ref="A82:B82"/>
    <mergeCell ref="A83:G83"/>
    <mergeCell ref="A84:B84"/>
    <mergeCell ref="D84:D89"/>
    <mergeCell ref="A85:B85"/>
    <mergeCell ref="A86:B86"/>
    <mergeCell ref="A87:B87"/>
    <mergeCell ref="A88:B88"/>
    <mergeCell ref="A76:B76"/>
    <mergeCell ref="A77:B77"/>
    <mergeCell ref="D77:D80"/>
    <mergeCell ref="A78:B78"/>
    <mergeCell ref="A79:B79"/>
    <mergeCell ref="A80:B80"/>
    <mergeCell ref="D58:D62"/>
    <mergeCell ref="D63:D67"/>
    <mergeCell ref="D68:D72"/>
    <mergeCell ref="A74:G74"/>
    <mergeCell ref="A75:B75"/>
    <mergeCell ref="A58:B58"/>
    <mergeCell ref="A59:B59"/>
    <mergeCell ref="A60:B60"/>
    <mergeCell ref="A61:B61"/>
    <mergeCell ref="A62:B62"/>
    <mergeCell ref="A63:B63"/>
    <mergeCell ref="A64:B64"/>
    <mergeCell ref="A65:B65"/>
    <mergeCell ref="A66:B66"/>
    <mergeCell ref="A67:B67"/>
    <mergeCell ref="A68:B68"/>
    <mergeCell ref="A69:B69"/>
    <mergeCell ref="A70:B70"/>
    <mergeCell ref="A52:G52"/>
    <mergeCell ref="D53:D54"/>
    <mergeCell ref="D55:D56"/>
    <mergeCell ref="A57:G57"/>
    <mergeCell ref="D40:D43"/>
    <mergeCell ref="A44:G44"/>
    <mergeCell ref="D45:D48"/>
    <mergeCell ref="D50:D51"/>
    <mergeCell ref="A51:B51"/>
    <mergeCell ref="A53:B53"/>
    <mergeCell ref="A54:B54"/>
    <mergeCell ref="A55:B55"/>
    <mergeCell ref="A56:B56"/>
    <mergeCell ref="A39:G39"/>
    <mergeCell ref="D11:D15"/>
    <mergeCell ref="A16:G16"/>
    <mergeCell ref="D17:D21"/>
    <mergeCell ref="A23:G23"/>
    <mergeCell ref="A11:B11"/>
    <mergeCell ref="A12:B12"/>
    <mergeCell ref="A13:B13"/>
    <mergeCell ref="A14:B14"/>
    <mergeCell ref="A15:B15"/>
    <mergeCell ref="A17:B17"/>
    <mergeCell ref="A18:B18"/>
    <mergeCell ref="A19:B19"/>
    <mergeCell ref="A20:B20"/>
    <mergeCell ref="A21:B21"/>
    <mergeCell ref="A22:B22"/>
    <mergeCell ref="A26:B26"/>
    <mergeCell ref="A35:B35"/>
    <mergeCell ref="A36:B36"/>
    <mergeCell ref="A25:G25"/>
    <mergeCell ref="D26:D30"/>
    <mergeCell ref="D33:D38"/>
    <mergeCell ref="A2:B2"/>
    <mergeCell ref="C2:D2"/>
    <mergeCell ref="A4:G4"/>
    <mergeCell ref="D5:D9"/>
    <mergeCell ref="A10:G10"/>
    <mergeCell ref="A5:B5"/>
    <mergeCell ref="A6:B6"/>
    <mergeCell ref="A7:B7"/>
    <mergeCell ref="A8:B8"/>
    <mergeCell ref="A9:B9"/>
    <mergeCell ref="A71:B71"/>
    <mergeCell ref="A72:B72"/>
    <mergeCell ref="A73:E73"/>
    <mergeCell ref="A37:B37"/>
    <mergeCell ref="A38:B38"/>
    <mergeCell ref="A3:E3"/>
    <mergeCell ref="A40:B40"/>
    <mergeCell ref="A41:B41"/>
    <mergeCell ref="A42:B42"/>
    <mergeCell ref="A43:B43"/>
    <mergeCell ref="A49:E49"/>
    <mergeCell ref="A50:B50"/>
    <mergeCell ref="A45:B45"/>
    <mergeCell ref="A46:B46"/>
    <mergeCell ref="A47:B47"/>
    <mergeCell ref="A48:B48"/>
    <mergeCell ref="A27:B27"/>
    <mergeCell ref="A28:B28"/>
    <mergeCell ref="A29:B29"/>
    <mergeCell ref="A30:B30"/>
    <mergeCell ref="A32:G32"/>
    <mergeCell ref="A33:B33"/>
    <mergeCell ref="A34:B34"/>
    <mergeCell ref="A31:B31"/>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sheetPr>
    <tabColor rgb="FF00B050"/>
  </sheetPr>
  <dimension ref="A1:I119"/>
  <sheetViews>
    <sheetView topLeftCell="A100" zoomScale="115" zoomScaleNormal="115" workbookViewId="0">
      <selection activeCell="H118" sqref="H118"/>
    </sheetView>
  </sheetViews>
  <sheetFormatPr defaultRowHeight="14.25"/>
  <cols>
    <col min="1" max="1" width="18.7109375" style="123" customWidth="1"/>
    <col min="2" max="2" width="15.42578125" style="123" customWidth="1"/>
    <col min="3" max="3" width="53.28515625" style="119" customWidth="1"/>
    <col min="4" max="4" width="13.7109375" style="187" customWidth="1"/>
    <col min="5" max="5" width="0.140625" style="125" customWidth="1"/>
    <col min="6" max="9" width="8.85546875" style="110"/>
  </cols>
  <sheetData>
    <row r="1" spans="1:5" ht="80.25" customHeight="1">
      <c r="A1" s="541"/>
      <c r="B1" s="541"/>
      <c r="C1" s="541"/>
      <c r="D1" s="541"/>
      <c r="E1" s="541"/>
    </row>
    <row r="2" spans="1:5" ht="26.25" customHeight="1">
      <c r="A2" s="546" t="s">
        <v>2</v>
      </c>
      <c r="B2" s="546"/>
      <c r="C2" s="182" t="s">
        <v>320</v>
      </c>
      <c r="D2" s="546" t="s">
        <v>321</v>
      </c>
      <c r="E2" s="546"/>
    </row>
    <row r="3" spans="1:5" ht="15" customHeight="1">
      <c r="A3" s="547" t="s">
        <v>236</v>
      </c>
      <c r="B3" s="547"/>
      <c r="C3" s="547"/>
      <c r="D3" s="547"/>
      <c r="E3" s="547"/>
    </row>
    <row r="4" spans="1:5">
      <c r="A4" s="542" t="s">
        <v>230</v>
      </c>
      <c r="B4" s="542"/>
      <c r="C4" s="188" t="s">
        <v>231</v>
      </c>
      <c r="D4" s="175">
        <v>19400</v>
      </c>
      <c r="E4" s="189">
        <v>14050</v>
      </c>
    </row>
    <row r="5" spans="1:5">
      <c r="A5" s="542" t="s">
        <v>232</v>
      </c>
      <c r="B5" s="542"/>
      <c r="C5" s="188" t="s">
        <v>233</v>
      </c>
      <c r="D5" s="175">
        <v>23000</v>
      </c>
      <c r="E5" s="189">
        <v>16710</v>
      </c>
    </row>
    <row r="6" spans="1:5">
      <c r="A6" s="542" t="s">
        <v>234</v>
      </c>
      <c r="B6" s="542"/>
      <c r="C6" s="188" t="s">
        <v>235</v>
      </c>
      <c r="D6" s="175">
        <v>26215</v>
      </c>
      <c r="E6" s="190">
        <v>18985</v>
      </c>
    </row>
    <row r="7" spans="1:5" ht="15" customHeight="1">
      <c r="A7" s="548" t="s">
        <v>215</v>
      </c>
      <c r="B7" s="548"/>
      <c r="C7" s="548"/>
      <c r="D7" s="548"/>
      <c r="E7" s="548"/>
    </row>
    <row r="8" spans="1:5" ht="69" customHeight="1">
      <c r="A8" s="191" t="s">
        <v>239</v>
      </c>
      <c r="B8" s="191"/>
      <c r="C8" s="192" t="s">
        <v>764</v>
      </c>
      <c r="D8" s="176">
        <v>38400</v>
      </c>
      <c r="E8" s="193">
        <v>28997</v>
      </c>
    </row>
    <row r="9" spans="1:5" ht="69" customHeight="1">
      <c r="A9" s="191" t="s">
        <v>240</v>
      </c>
      <c r="B9" s="191"/>
      <c r="C9" s="192" t="s">
        <v>765</v>
      </c>
      <c r="D9" s="165">
        <v>45480</v>
      </c>
      <c r="E9" s="193">
        <v>32876</v>
      </c>
    </row>
    <row r="10" spans="1:5" ht="69" customHeight="1">
      <c r="A10" s="191" t="s">
        <v>89</v>
      </c>
      <c r="B10" s="191"/>
      <c r="C10" s="192" t="s">
        <v>766</v>
      </c>
      <c r="D10" s="176">
        <v>47400</v>
      </c>
      <c r="E10" s="193">
        <v>34811</v>
      </c>
    </row>
    <row r="11" spans="1:5" ht="69" customHeight="1">
      <c r="A11" s="191" t="s">
        <v>241</v>
      </c>
      <c r="B11" s="191"/>
      <c r="C11" s="192" t="s">
        <v>767</v>
      </c>
      <c r="D11" s="176">
        <v>70570</v>
      </c>
      <c r="E11" s="193">
        <v>53238</v>
      </c>
    </row>
    <row r="12" spans="1:5" ht="69" customHeight="1">
      <c r="A12" s="191" t="s">
        <v>245</v>
      </c>
      <c r="B12" s="191"/>
      <c r="C12" s="192" t="s">
        <v>768</v>
      </c>
      <c r="D12" s="176">
        <v>80200</v>
      </c>
      <c r="E12" s="193">
        <v>60500</v>
      </c>
    </row>
    <row r="13" spans="1:5" ht="69" customHeight="1">
      <c r="A13" s="191" t="s">
        <v>246</v>
      </c>
      <c r="B13" s="191"/>
      <c r="C13" s="192" t="s">
        <v>769</v>
      </c>
      <c r="D13" s="176">
        <v>134600</v>
      </c>
      <c r="E13" s="193">
        <v>101410</v>
      </c>
    </row>
    <row r="14" spans="1:5" ht="80.25" customHeight="1">
      <c r="A14" s="191" t="s">
        <v>247</v>
      </c>
      <c r="B14" s="191"/>
      <c r="C14" s="192" t="s">
        <v>770</v>
      </c>
      <c r="D14" s="176">
        <v>100780</v>
      </c>
      <c r="E14" s="193">
        <v>76032</v>
      </c>
    </row>
    <row r="15" spans="1:5" ht="15" customHeight="1">
      <c r="A15" s="548" t="s">
        <v>216</v>
      </c>
      <c r="B15" s="548"/>
      <c r="C15" s="548"/>
      <c r="D15" s="548"/>
      <c r="E15" s="548"/>
    </row>
    <row r="16" spans="1:5" ht="69" customHeight="1">
      <c r="A16" s="191" t="s">
        <v>90</v>
      </c>
      <c r="B16" s="191"/>
      <c r="C16" s="194" t="s">
        <v>763</v>
      </c>
      <c r="D16" s="176">
        <v>68300</v>
      </c>
      <c r="E16" s="193">
        <v>51535</v>
      </c>
    </row>
    <row r="17" spans="1:5" ht="69" customHeight="1">
      <c r="A17" s="191" t="s">
        <v>91</v>
      </c>
      <c r="B17" s="191"/>
      <c r="C17" s="192" t="s">
        <v>256</v>
      </c>
      <c r="D17" s="176">
        <v>76220</v>
      </c>
      <c r="E17" s="193">
        <v>57500</v>
      </c>
    </row>
    <row r="18" spans="1:5" ht="69" customHeight="1">
      <c r="A18" s="191" t="s">
        <v>92</v>
      </c>
      <c r="B18" s="191"/>
      <c r="C18" s="192" t="s">
        <v>255</v>
      </c>
      <c r="D18" s="176">
        <v>80790</v>
      </c>
      <c r="E18" s="193">
        <v>60950</v>
      </c>
    </row>
    <row r="19" spans="1:5" ht="69" customHeight="1">
      <c r="A19" s="191" t="s">
        <v>93</v>
      </c>
      <c r="B19" s="191"/>
      <c r="C19" s="192" t="s">
        <v>1095</v>
      </c>
      <c r="D19" s="176">
        <v>86000</v>
      </c>
      <c r="E19" s="193"/>
    </row>
    <row r="20" spans="1:5" ht="69" customHeight="1">
      <c r="A20" s="191" t="s">
        <v>248</v>
      </c>
      <c r="B20" s="191"/>
      <c r="C20" s="192" t="s">
        <v>776</v>
      </c>
      <c r="D20" s="176">
        <v>98130</v>
      </c>
      <c r="E20" s="193">
        <v>74030</v>
      </c>
    </row>
    <row r="21" spans="1:5" ht="69" customHeight="1">
      <c r="A21" s="191" t="s">
        <v>250</v>
      </c>
      <c r="B21" s="191"/>
      <c r="C21" s="192" t="s">
        <v>775</v>
      </c>
      <c r="D21" s="176">
        <v>138695</v>
      </c>
      <c r="E21" s="193">
        <v>104630</v>
      </c>
    </row>
    <row r="22" spans="1:5" ht="69" customHeight="1">
      <c r="A22" s="191" t="s">
        <v>254</v>
      </c>
      <c r="B22" s="191"/>
      <c r="C22" s="192" t="s">
        <v>774</v>
      </c>
      <c r="D22" s="176">
        <v>69280</v>
      </c>
      <c r="E22" s="193">
        <v>52270</v>
      </c>
    </row>
    <row r="23" spans="1:5" ht="86.25" customHeight="1">
      <c r="A23" s="191" t="s">
        <v>253</v>
      </c>
      <c r="B23" s="191"/>
      <c r="C23" s="192" t="s">
        <v>773</v>
      </c>
      <c r="D23" s="176">
        <v>101420</v>
      </c>
      <c r="E23" s="193">
        <v>76510</v>
      </c>
    </row>
    <row r="24" spans="1:5" ht="15" customHeight="1">
      <c r="A24" s="549" t="s">
        <v>33</v>
      </c>
      <c r="B24" s="549"/>
      <c r="C24" s="549"/>
      <c r="D24" s="549"/>
      <c r="E24" s="549"/>
    </row>
    <row r="25" spans="1:5" ht="69" customHeight="1">
      <c r="A25" s="191" t="s">
        <v>78</v>
      </c>
      <c r="B25" s="191"/>
      <c r="C25" s="195" t="s">
        <v>251</v>
      </c>
      <c r="D25" s="177">
        <v>9725</v>
      </c>
      <c r="E25" s="196">
        <v>6800</v>
      </c>
    </row>
    <row r="26" spans="1:5" ht="75" customHeight="1">
      <c r="A26" s="191" t="s">
        <v>274</v>
      </c>
      <c r="B26" s="191"/>
      <c r="C26" s="195" t="s">
        <v>226</v>
      </c>
      <c r="D26" s="177">
        <v>9869</v>
      </c>
      <c r="E26" s="196">
        <v>6900</v>
      </c>
    </row>
    <row r="27" spans="1:5" ht="77.45" customHeight="1">
      <c r="A27" s="191" t="s">
        <v>242</v>
      </c>
      <c r="B27" s="191"/>
      <c r="C27" s="194" t="s">
        <v>226</v>
      </c>
      <c r="D27" s="176">
        <v>9574</v>
      </c>
      <c r="E27" s="193">
        <v>6900</v>
      </c>
    </row>
    <row r="28" spans="1:5" ht="76.150000000000006" customHeight="1">
      <c r="A28" s="191" t="s">
        <v>273</v>
      </c>
      <c r="B28" s="191"/>
      <c r="C28" s="195" t="s">
        <v>226</v>
      </c>
      <c r="D28" s="177">
        <v>10650</v>
      </c>
      <c r="E28" s="196">
        <v>7450</v>
      </c>
    </row>
    <row r="29" spans="1:5" ht="81.599999999999994" customHeight="1">
      <c r="A29" s="191" t="s">
        <v>103</v>
      </c>
      <c r="B29" s="191"/>
      <c r="C29" s="195" t="s">
        <v>299</v>
      </c>
      <c r="D29" s="177">
        <v>18700</v>
      </c>
      <c r="E29" s="196">
        <v>14500</v>
      </c>
    </row>
    <row r="30" spans="1:5" ht="81" customHeight="1">
      <c r="A30" s="191" t="s">
        <v>275</v>
      </c>
      <c r="B30" s="191"/>
      <c r="C30" s="195" t="s">
        <v>299</v>
      </c>
      <c r="D30" s="177">
        <v>18700</v>
      </c>
      <c r="E30" s="196">
        <v>14500</v>
      </c>
    </row>
    <row r="31" spans="1:5" ht="90" customHeight="1">
      <c r="A31" s="191" t="s">
        <v>276</v>
      </c>
      <c r="B31" s="191"/>
      <c r="C31" s="195" t="s">
        <v>300</v>
      </c>
      <c r="D31" s="177">
        <v>16250</v>
      </c>
      <c r="E31" s="196">
        <v>12600</v>
      </c>
    </row>
    <row r="32" spans="1:5" ht="164.45" customHeight="1">
      <c r="A32" s="191" t="s">
        <v>47</v>
      </c>
      <c r="B32" s="191"/>
      <c r="C32" s="194" t="s">
        <v>301</v>
      </c>
      <c r="D32" s="176">
        <v>24375</v>
      </c>
      <c r="E32" s="193">
        <v>19900</v>
      </c>
    </row>
    <row r="33" spans="1:5" ht="164.45" customHeight="1">
      <c r="A33" s="191" t="s">
        <v>46</v>
      </c>
      <c r="B33" s="191"/>
      <c r="C33" s="194" t="s">
        <v>302</v>
      </c>
      <c r="D33" s="177">
        <v>28900</v>
      </c>
      <c r="E33" s="193">
        <v>21500</v>
      </c>
    </row>
    <row r="34" spans="1:5" ht="164.45" customHeight="1">
      <c r="A34" s="191" t="s">
        <v>298</v>
      </c>
      <c r="B34" s="191"/>
      <c r="C34" s="194" t="s">
        <v>303</v>
      </c>
      <c r="D34" s="177">
        <v>28900</v>
      </c>
      <c r="E34" s="193">
        <v>21900</v>
      </c>
    </row>
    <row r="35" spans="1:5" ht="164.45" customHeight="1">
      <c r="A35" s="191" t="s">
        <v>79</v>
      </c>
      <c r="B35" s="191"/>
      <c r="C35" s="195" t="s">
        <v>304</v>
      </c>
      <c r="D35" s="177">
        <v>28900</v>
      </c>
      <c r="E35" s="196">
        <v>20385</v>
      </c>
    </row>
    <row r="36" spans="1:5" ht="164.45" customHeight="1">
      <c r="A36" s="191" t="s">
        <v>124</v>
      </c>
      <c r="B36" s="191"/>
      <c r="C36" s="195" t="s">
        <v>304</v>
      </c>
      <c r="D36" s="177">
        <v>28900</v>
      </c>
      <c r="E36" s="196">
        <v>21455</v>
      </c>
    </row>
    <row r="37" spans="1:5" ht="164.45" customHeight="1">
      <c r="A37" s="191" t="s">
        <v>252</v>
      </c>
      <c r="B37" s="191"/>
      <c r="C37" s="195" t="s">
        <v>304</v>
      </c>
      <c r="D37" s="177">
        <v>28900</v>
      </c>
      <c r="E37" s="196">
        <v>18225</v>
      </c>
    </row>
    <row r="38" spans="1:5" ht="164.45" customHeight="1">
      <c r="A38" s="191" t="s">
        <v>277</v>
      </c>
      <c r="B38" s="191"/>
      <c r="C38" s="195" t="s">
        <v>305</v>
      </c>
      <c r="D38" s="177">
        <v>28900</v>
      </c>
      <c r="E38" s="196">
        <v>21900</v>
      </c>
    </row>
    <row r="39" spans="1:5" ht="164.45" customHeight="1">
      <c r="A39" s="191" t="s">
        <v>278</v>
      </c>
      <c r="B39" s="191"/>
      <c r="C39" s="195" t="s">
        <v>306</v>
      </c>
      <c r="D39" s="177">
        <v>28900</v>
      </c>
      <c r="E39" s="196">
        <v>21900</v>
      </c>
    </row>
    <row r="40" spans="1:5" ht="164.45" customHeight="1">
      <c r="A40" s="191" t="s">
        <v>279</v>
      </c>
      <c r="B40" s="191"/>
      <c r="C40" s="195" t="s">
        <v>307</v>
      </c>
      <c r="D40" s="177">
        <v>28900</v>
      </c>
      <c r="E40" s="196">
        <v>21900</v>
      </c>
    </row>
    <row r="41" spans="1:5" ht="164.45" customHeight="1">
      <c r="A41" s="191" t="s">
        <v>280</v>
      </c>
      <c r="B41" s="191"/>
      <c r="C41" s="195" t="s">
        <v>308</v>
      </c>
      <c r="D41" s="177">
        <v>28900</v>
      </c>
      <c r="E41" s="196">
        <v>21900</v>
      </c>
    </row>
    <row r="42" spans="1:5" ht="164.45" customHeight="1">
      <c r="A42" s="191" t="s">
        <v>281</v>
      </c>
      <c r="B42" s="191"/>
      <c r="C42" s="195" t="s">
        <v>309</v>
      </c>
      <c r="D42" s="177">
        <v>28900</v>
      </c>
      <c r="E42" s="196">
        <v>21900</v>
      </c>
    </row>
    <row r="43" spans="1:5" ht="164.45" customHeight="1">
      <c r="A43" s="191" t="s">
        <v>282</v>
      </c>
      <c r="B43" s="191"/>
      <c r="C43" s="195" t="s">
        <v>310</v>
      </c>
      <c r="D43" s="177">
        <v>28900</v>
      </c>
      <c r="E43" s="196">
        <v>19900</v>
      </c>
    </row>
    <row r="44" spans="1:5" ht="164.45" customHeight="1">
      <c r="A44" s="191" t="s">
        <v>283</v>
      </c>
      <c r="B44" s="191"/>
      <c r="C44" s="195" t="s">
        <v>227</v>
      </c>
      <c r="D44" s="177">
        <v>28900</v>
      </c>
      <c r="E44" s="196">
        <v>21900</v>
      </c>
    </row>
    <row r="45" spans="1:5" ht="164.45" customHeight="1">
      <c r="A45" s="191" t="s">
        <v>203</v>
      </c>
      <c r="B45" s="191"/>
      <c r="C45" s="194" t="s">
        <v>311</v>
      </c>
      <c r="D45" s="176">
        <v>39860</v>
      </c>
      <c r="E45" s="193">
        <v>30900</v>
      </c>
    </row>
    <row r="46" spans="1:5" ht="164.45" customHeight="1">
      <c r="A46" s="191" t="s">
        <v>204</v>
      </c>
      <c r="B46" s="191"/>
      <c r="C46" s="194" t="s">
        <v>312</v>
      </c>
      <c r="D46" s="176">
        <v>39860</v>
      </c>
      <c r="E46" s="193">
        <v>30900</v>
      </c>
    </row>
    <row r="47" spans="1:5" ht="164.45" customHeight="1">
      <c r="A47" s="191" t="s">
        <v>205</v>
      </c>
      <c r="B47" s="191"/>
      <c r="C47" s="195" t="s">
        <v>228</v>
      </c>
      <c r="D47" s="176">
        <v>39860</v>
      </c>
      <c r="E47" s="193">
        <v>30900</v>
      </c>
    </row>
    <row r="48" spans="1:5" ht="164.45" customHeight="1">
      <c r="A48" s="191" t="s">
        <v>249</v>
      </c>
      <c r="B48" s="191"/>
      <c r="C48" s="195" t="s">
        <v>228</v>
      </c>
      <c r="D48" s="176">
        <v>39860</v>
      </c>
      <c r="E48" s="193">
        <v>30900</v>
      </c>
    </row>
    <row r="49" spans="1:5" ht="164.45" customHeight="1">
      <c r="A49" s="191" t="s">
        <v>284</v>
      </c>
      <c r="B49" s="191"/>
      <c r="C49" s="195" t="s">
        <v>293</v>
      </c>
      <c r="D49" s="176">
        <v>39860</v>
      </c>
      <c r="E49" s="193">
        <v>30900</v>
      </c>
    </row>
    <row r="50" spans="1:5" ht="164.45" customHeight="1">
      <c r="A50" s="191" t="s">
        <v>285</v>
      </c>
      <c r="B50" s="191"/>
      <c r="C50" s="195" t="s">
        <v>292</v>
      </c>
      <c r="D50" s="176">
        <v>39860</v>
      </c>
      <c r="E50" s="193">
        <v>30900</v>
      </c>
    </row>
    <row r="51" spans="1:5" ht="164.45" customHeight="1">
      <c r="A51" s="191" t="s">
        <v>286</v>
      </c>
      <c r="B51" s="191"/>
      <c r="C51" s="195" t="s">
        <v>291</v>
      </c>
      <c r="D51" s="176">
        <v>39860</v>
      </c>
      <c r="E51" s="193">
        <v>30900</v>
      </c>
    </row>
    <row r="52" spans="1:5" ht="164.45" customHeight="1">
      <c r="A52" s="191" t="s">
        <v>287</v>
      </c>
      <c r="B52" s="191"/>
      <c r="C52" s="195" t="s">
        <v>290</v>
      </c>
      <c r="D52" s="176">
        <v>39860</v>
      </c>
      <c r="E52" s="193">
        <v>30900</v>
      </c>
    </row>
    <row r="53" spans="1:5" ht="164.45" customHeight="1">
      <c r="A53" s="191" t="s">
        <v>288</v>
      </c>
      <c r="B53" s="191"/>
      <c r="C53" s="195" t="s">
        <v>289</v>
      </c>
      <c r="D53" s="176">
        <v>39860</v>
      </c>
      <c r="E53" s="193">
        <v>30900</v>
      </c>
    </row>
    <row r="54" spans="1:5" ht="164.45" customHeight="1">
      <c r="A54" s="191" t="s">
        <v>209</v>
      </c>
      <c r="B54" s="191"/>
      <c r="C54" s="194" t="s">
        <v>771</v>
      </c>
      <c r="D54" s="176">
        <v>51700</v>
      </c>
      <c r="E54" s="193">
        <v>40080</v>
      </c>
    </row>
    <row r="55" spans="1:5" ht="164.45" customHeight="1">
      <c r="A55" s="191" t="s">
        <v>208</v>
      </c>
      <c r="B55" s="191"/>
      <c r="C55" s="194" t="s">
        <v>772</v>
      </c>
      <c r="D55" s="176">
        <v>51700</v>
      </c>
      <c r="E55" s="193">
        <v>40080</v>
      </c>
    </row>
    <row r="56" spans="1:5" ht="60.6" customHeight="1">
      <c r="A56" s="191" t="s">
        <v>258</v>
      </c>
      <c r="B56" s="191"/>
      <c r="C56" s="188" t="s">
        <v>260</v>
      </c>
      <c r="D56" s="177">
        <v>3500</v>
      </c>
      <c r="E56" s="196">
        <v>1900</v>
      </c>
    </row>
    <row r="57" spans="1:5" ht="60.6" customHeight="1">
      <c r="A57" s="191" t="s">
        <v>259</v>
      </c>
      <c r="B57" s="191"/>
      <c r="C57" s="188" t="s">
        <v>261</v>
      </c>
      <c r="D57" s="177">
        <v>3500</v>
      </c>
      <c r="E57" s="196">
        <v>1500</v>
      </c>
    </row>
    <row r="58" spans="1:5" ht="13.5" customHeight="1">
      <c r="A58" s="550" t="s">
        <v>32</v>
      </c>
      <c r="B58" s="550"/>
      <c r="C58" s="550"/>
      <c r="D58" s="550"/>
      <c r="E58" s="550"/>
    </row>
    <row r="59" spans="1:5" ht="63" customHeight="1">
      <c r="A59" s="191" t="s">
        <v>739</v>
      </c>
      <c r="B59" s="191"/>
      <c r="C59" s="194" t="s">
        <v>244</v>
      </c>
      <c r="D59" s="176">
        <v>28625</v>
      </c>
      <c r="E59" s="193">
        <v>20731</v>
      </c>
    </row>
    <row r="60" spans="1:5" ht="63" customHeight="1">
      <c r="A60" s="191" t="s">
        <v>740</v>
      </c>
      <c r="B60" s="191"/>
      <c r="C60" s="194" t="s">
        <v>244</v>
      </c>
      <c r="D60" s="176">
        <v>27750</v>
      </c>
      <c r="E60" s="193">
        <v>20100</v>
      </c>
    </row>
    <row r="61" spans="1:5" ht="63" customHeight="1">
      <c r="A61" s="191" t="s">
        <v>741</v>
      </c>
      <c r="B61" s="191"/>
      <c r="C61" s="194" t="s">
        <v>222</v>
      </c>
      <c r="D61" s="176">
        <v>47550</v>
      </c>
      <c r="E61" s="193">
        <v>34442</v>
      </c>
    </row>
    <row r="62" spans="1:5" ht="63" customHeight="1">
      <c r="A62" s="191" t="s">
        <v>742</v>
      </c>
      <c r="B62" s="191"/>
      <c r="C62" s="194" t="s">
        <v>222</v>
      </c>
      <c r="D62" s="176">
        <v>47550</v>
      </c>
      <c r="E62" s="193">
        <v>34442</v>
      </c>
    </row>
    <row r="63" spans="1:5" ht="63" customHeight="1">
      <c r="A63" s="197" t="s">
        <v>743</v>
      </c>
      <c r="B63" s="197"/>
      <c r="C63" s="551" t="s">
        <v>229</v>
      </c>
      <c r="D63" s="176">
        <v>28960</v>
      </c>
      <c r="E63" s="193">
        <v>20974</v>
      </c>
    </row>
    <row r="64" spans="1:5" ht="63" customHeight="1">
      <c r="A64" s="197" t="s">
        <v>744</v>
      </c>
      <c r="B64" s="197"/>
      <c r="C64" s="551"/>
      <c r="D64" s="176">
        <v>28960</v>
      </c>
      <c r="E64" s="193">
        <v>20974</v>
      </c>
    </row>
    <row r="65" spans="1:5" ht="63" customHeight="1">
      <c r="A65" s="197" t="s">
        <v>745</v>
      </c>
      <c r="B65" s="197"/>
      <c r="C65" s="551"/>
      <c r="D65" s="176">
        <v>28960</v>
      </c>
      <c r="E65" s="193">
        <v>20974</v>
      </c>
    </row>
    <row r="66" spans="1:5" ht="63" customHeight="1">
      <c r="A66" s="197" t="s">
        <v>746</v>
      </c>
      <c r="B66" s="197"/>
      <c r="C66" s="551"/>
      <c r="D66" s="176">
        <v>28960</v>
      </c>
      <c r="E66" s="193">
        <v>20974</v>
      </c>
    </row>
    <row r="67" spans="1:5" ht="63" customHeight="1">
      <c r="A67" s="197" t="s">
        <v>747</v>
      </c>
      <c r="B67" s="197"/>
      <c r="C67" s="198" t="s">
        <v>318</v>
      </c>
      <c r="D67" s="176">
        <v>28960</v>
      </c>
      <c r="E67" s="193">
        <v>20974</v>
      </c>
    </row>
    <row r="68" spans="1:5" ht="94.9" customHeight="1">
      <c r="A68" s="197" t="s">
        <v>748</v>
      </c>
      <c r="B68" s="197"/>
      <c r="C68" s="198" t="s">
        <v>237</v>
      </c>
      <c r="D68" s="176">
        <v>122290</v>
      </c>
      <c r="E68" s="193">
        <v>88566</v>
      </c>
    </row>
    <row r="69" spans="1:5" ht="94.9" customHeight="1">
      <c r="A69" s="197" t="s">
        <v>749</v>
      </c>
      <c r="B69" s="197"/>
      <c r="C69" s="198" t="s">
        <v>237</v>
      </c>
      <c r="D69" s="176">
        <v>117955</v>
      </c>
      <c r="E69" s="193">
        <v>85425</v>
      </c>
    </row>
    <row r="70" spans="1:5" ht="63" customHeight="1">
      <c r="A70" s="197" t="s">
        <v>750</v>
      </c>
      <c r="B70" s="197"/>
      <c r="C70" s="198" t="s">
        <v>223</v>
      </c>
      <c r="D70" s="176">
        <v>33000</v>
      </c>
      <c r="E70" s="193">
        <v>23900</v>
      </c>
    </row>
    <row r="71" spans="1:5" ht="63" customHeight="1">
      <c r="A71" s="191" t="s">
        <v>751</v>
      </c>
      <c r="B71" s="191"/>
      <c r="C71" s="543" t="s">
        <v>217</v>
      </c>
      <c r="D71" s="176">
        <v>17203</v>
      </c>
      <c r="E71" s="193">
        <v>12458</v>
      </c>
    </row>
    <row r="72" spans="1:5" ht="63" customHeight="1">
      <c r="A72" s="191" t="s">
        <v>752</v>
      </c>
      <c r="B72" s="191"/>
      <c r="C72" s="543"/>
      <c r="D72" s="176">
        <v>18640</v>
      </c>
      <c r="E72" s="193">
        <v>13501</v>
      </c>
    </row>
    <row r="73" spans="1:5" ht="63" customHeight="1">
      <c r="A73" s="197" t="s">
        <v>753</v>
      </c>
      <c r="B73" s="197"/>
      <c r="C73" s="194" t="s">
        <v>243</v>
      </c>
      <c r="D73" s="176">
        <v>13000</v>
      </c>
      <c r="E73" s="193">
        <v>9420</v>
      </c>
    </row>
    <row r="74" spans="1:5" ht="63" customHeight="1">
      <c r="A74" s="197" t="s">
        <v>754</v>
      </c>
      <c r="B74" s="197"/>
      <c r="C74" s="194" t="s">
        <v>243</v>
      </c>
      <c r="D74" s="176">
        <v>12450</v>
      </c>
      <c r="E74" s="193">
        <v>9016</v>
      </c>
    </row>
    <row r="75" spans="1:5" ht="63" customHeight="1">
      <c r="A75" s="197" t="s">
        <v>755</v>
      </c>
      <c r="B75" s="197"/>
      <c r="C75" s="194" t="s">
        <v>225</v>
      </c>
      <c r="D75" s="176">
        <v>12450</v>
      </c>
      <c r="E75" s="193">
        <v>9016</v>
      </c>
    </row>
    <row r="76" spans="1:5" ht="63" customHeight="1">
      <c r="A76" s="197" t="s">
        <v>756</v>
      </c>
      <c r="B76" s="197"/>
      <c r="C76" s="194" t="s">
        <v>224</v>
      </c>
      <c r="D76" s="176">
        <v>9836</v>
      </c>
      <c r="E76" s="193">
        <v>7123</v>
      </c>
    </row>
    <row r="77" spans="1:5" ht="13.5" customHeight="1">
      <c r="A77" s="544" t="s">
        <v>4</v>
      </c>
      <c r="B77" s="544"/>
      <c r="C77" s="544"/>
      <c r="D77" s="544"/>
      <c r="E77" s="544"/>
    </row>
    <row r="78" spans="1:5" ht="13.5" customHeight="1">
      <c r="A78" s="545" t="s">
        <v>315</v>
      </c>
      <c r="B78" s="545"/>
      <c r="C78" s="545"/>
      <c r="D78" s="545"/>
      <c r="E78" s="545"/>
    </row>
    <row r="79" spans="1:5" ht="51" customHeight="1">
      <c r="A79" s="199" t="s">
        <v>316</v>
      </c>
      <c r="B79" s="122"/>
      <c r="C79" s="195" t="s">
        <v>135</v>
      </c>
      <c r="D79" s="177">
        <v>53200</v>
      </c>
      <c r="E79" s="196">
        <v>38490</v>
      </c>
    </row>
    <row r="80" spans="1:5" ht="51" customHeight="1">
      <c r="A80" s="199" t="s">
        <v>313</v>
      </c>
      <c r="B80" s="122"/>
      <c r="C80" s="195" t="s">
        <v>190</v>
      </c>
      <c r="D80" s="177">
        <v>49500</v>
      </c>
      <c r="E80" s="196">
        <v>35690</v>
      </c>
    </row>
    <row r="81" spans="1:5" ht="51" customHeight="1">
      <c r="A81" s="199" t="s">
        <v>314</v>
      </c>
      <c r="B81" s="122"/>
      <c r="C81" s="195" t="s">
        <v>136</v>
      </c>
      <c r="D81" s="177">
        <v>41300</v>
      </c>
      <c r="E81" s="196">
        <v>29920</v>
      </c>
    </row>
    <row r="82" spans="1:5" ht="51" customHeight="1">
      <c r="A82" s="200" t="s">
        <v>317</v>
      </c>
      <c r="B82" s="201"/>
      <c r="C82" s="195" t="s">
        <v>137</v>
      </c>
      <c r="D82" s="177">
        <v>37200</v>
      </c>
      <c r="E82" s="196">
        <v>26920</v>
      </c>
    </row>
    <row r="83" spans="1:5" ht="13.5" customHeight="1">
      <c r="A83" s="545" t="s">
        <v>3</v>
      </c>
      <c r="B83" s="545"/>
      <c r="C83" s="545"/>
      <c r="D83" s="545"/>
      <c r="E83" s="545"/>
    </row>
    <row r="84" spans="1:5" ht="13.5" customHeight="1">
      <c r="A84" s="545" t="s">
        <v>193</v>
      </c>
      <c r="B84" s="545"/>
      <c r="C84" s="545"/>
      <c r="D84" s="545"/>
      <c r="E84" s="545"/>
    </row>
    <row r="85" spans="1:5" ht="44.45" customHeight="1">
      <c r="A85" s="191" t="s">
        <v>195</v>
      </c>
      <c r="B85" s="191"/>
      <c r="C85" s="194" t="s">
        <v>199</v>
      </c>
      <c r="D85" s="176">
        <v>13800</v>
      </c>
      <c r="E85" s="193">
        <v>9865</v>
      </c>
    </row>
    <row r="86" spans="1:5" ht="44.45" customHeight="1">
      <c r="A86" s="191" t="s">
        <v>194</v>
      </c>
      <c r="B86" s="191"/>
      <c r="C86" s="194" t="s">
        <v>196</v>
      </c>
      <c r="D86" s="176">
        <v>14520</v>
      </c>
      <c r="E86" s="193">
        <v>10380</v>
      </c>
    </row>
    <row r="87" spans="1:5" ht="13.5" customHeight="1">
      <c r="A87" s="545" t="s">
        <v>108</v>
      </c>
      <c r="B87" s="545"/>
      <c r="C87" s="545"/>
      <c r="D87" s="545"/>
      <c r="E87" s="545"/>
    </row>
    <row r="88" spans="1:5" ht="48.6" customHeight="1">
      <c r="A88" s="191" t="s">
        <v>109</v>
      </c>
      <c r="B88" s="191"/>
      <c r="C88" s="194" t="s">
        <v>110</v>
      </c>
      <c r="D88" s="176">
        <v>15500</v>
      </c>
      <c r="E88" s="202">
        <v>11060</v>
      </c>
    </row>
    <row r="89" spans="1:5" ht="13.5" customHeight="1">
      <c r="A89" s="545" t="s">
        <v>153</v>
      </c>
      <c r="B89" s="545"/>
      <c r="C89" s="545"/>
      <c r="D89" s="545"/>
      <c r="E89" s="545"/>
    </row>
    <row r="90" spans="1:5" ht="48" customHeight="1">
      <c r="A90" s="191" t="s">
        <v>187</v>
      </c>
      <c r="B90" s="191"/>
      <c r="C90" s="194" t="s">
        <v>188</v>
      </c>
      <c r="D90" s="176">
        <v>3930</v>
      </c>
      <c r="E90" s="202">
        <v>2890</v>
      </c>
    </row>
    <row r="91" spans="1:5" ht="48" customHeight="1">
      <c r="A91" s="191" t="s">
        <v>154</v>
      </c>
      <c r="B91" s="191"/>
      <c r="C91" s="194" t="s">
        <v>155</v>
      </c>
      <c r="D91" s="176">
        <v>6400</v>
      </c>
      <c r="E91" s="202">
        <v>4580</v>
      </c>
    </row>
    <row r="92" spans="1:5" ht="13.5" customHeight="1">
      <c r="A92" s="545" t="s">
        <v>28</v>
      </c>
      <c r="B92" s="545"/>
      <c r="C92" s="545"/>
      <c r="D92" s="545"/>
      <c r="E92" s="545"/>
    </row>
    <row r="93" spans="1:5" ht="27.75" customHeight="1">
      <c r="A93" s="197" t="s">
        <v>757</v>
      </c>
      <c r="B93" s="197"/>
      <c r="C93" s="194" t="s">
        <v>132</v>
      </c>
      <c r="D93" s="176">
        <v>17100</v>
      </c>
      <c r="E93" s="193">
        <v>12560</v>
      </c>
    </row>
    <row r="94" spans="1:5" ht="30" customHeight="1">
      <c r="A94" s="197" t="s">
        <v>758</v>
      </c>
      <c r="B94" s="197"/>
      <c r="C94" s="194" t="s">
        <v>132</v>
      </c>
      <c r="D94" s="176">
        <v>16800</v>
      </c>
      <c r="E94" s="193">
        <v>12340</v>
      </c>
    </row>
    <row r="95" spans="1:5" ht="47.45" customHeight="1">
      <c r="A95" s="191" t="s">
        <v>759</v>
      </c>
      <c r="B95" s="191"/>
      <c r="C95" s="194" t="s">
        <v>257</v>
      </c>
      <c r="D95" s="176">
        <v>7680</v>
      </c>
      <c r="E95" s="193">
        <v>5200</v>
      </c>
    </row>
    <row r="96" spans="1:5" ht="47.45" customHeight="1">
      <c r="A96" s="197" t="s">
        <v>760</v>
      </c>
      <c r="B96" s="197"/>
      <c r="C96" s="194" t="s">
        <v>150</v>
      </c>
      <c r="D96" s="176">
        <v>18700</v>
      </c>
      <c r="E96" s="193">
        <v>14060</v>
      </c>
    </row>
    <row r="97" spans="1:5" ht="43.15" customHeight="1">
      <c r="A97" s="191" t="s">
        <v>761</v>
      </c>
      <c r="B97" s="191"/>
      <c r="C97" s="194" t="s">
        <v>178</v>
      </c>
      <c r="D97" s="176">
        <v>4800</v>
      </c>
      <c r="E97" s="193">
        <v>3400</v>
      </c>
    </row>
    <row r="98" spans="1:5" ht="43.15" customHeight="1">
      <c r="A98" s="191" t="s">
        <v>762</v>
      </c>
      <c r="B98" s="191"/>
      <c r="C98" s="194" t="s">
        <v>177</v>
      </c>
      <c r="D98" s="176">
        <v>4400</v>
      </c>
      <c r="E98" s="193">
        <v>3100</v>
      </c>
    </row>
    <row r="99" spans="1:5" ht="13.5" customHeight="1">
      <c r="A99" s="545" t="s">
        <v>262</v>
      </c>
      <c r="B99" s="545"/>
      <c r="C99" s="545"/>
      <c r="D99" s="545"/>
      <c r="E99" s="545"/>
    </row>
    <row r="100" spans="1:5" ht="15.75" customHeight="1">
      <c r="A100" s="191" t="s">
        <v>265</v>
      </c>
      <c r="B100" s="542"/>
      <c r="C100" s="194" t="s">
        <v>268</v>
      </c>
      <c r="D100" s="176">
        <v>15000</v>
      </c>
      <c r="E100" s="193">
        <v>10600</v>
      </c>
    </row>
    <row r="101" spans="1:5" ht="15.75" customHeight="1">
      <c r="A101" s="191" t="s">
        <v>263</v>
      </c>
      <c r="B101" s="542"/>
      <c r="C101" s="194" t="s">
        <v>269</v>
      </c>
      <c r="D101" s="176">
        <v>17720</v>
      </c>
      <c r="E101" s="193">
        <v>12500</v>
      </c>
    </row>
    <row r="102" spans="1:5" ht="15.75" customHeight="1">
      <c r="A102" s="191" t="s">
        <v>264</v>
      </c>
      <c r="B102" s="542"/>
      <c r="C102" s="194" t="s">
        <v>270</v>
      </c>
      <c r="D102" s="176">
        <v>20200</v>
      </c>
      <c r="E102" s="193">
        <v>14200</v>
      </c>
    </row>
    <row r="103" spans="1:5" ht="27" customHeight="1">
      <c r="A103" s="191" t="s">
        <v>266</v>
      </c>
      <c r="B103" s="542"/>
      <c r="C103" s="194" t="s">
        <v>271</v>
      </c>
      <c r="D103" s="176">
        <v>20200</v>
      </c>
      <c r="E103" s="193">
        <v>14200</v>
      </c>
    </row>
    <row r="104" spans="1:5" ht="27" customHeight="1">
      <c r="A104" s="191" t="s">
        <v>267</v>
      </c>
      <c r="B104" s="542"/>
      <c r="C104" s="194" t="s">
        <v>272</v>
      </c>
      <c r="D104" s="176">
        <v>22970</v>
      </c>
      <c r="E104" s="193">
        <v>16200</v>
      </c>
    </row>
    <row r="105" spans="1:5" ht="13.5" customHeight="1">
      <c r="A105" s="545" t="s">
        <v>26</v>
      </c>
      <c r="B105" s="545"/>
      <c r="C105" s="545"/>
      <c r="D105" s="545"/>
      <c r="E105" s="545"/>
    </row>
    <row r="106" spans="1:5" ht="40.9" customHeight="1">
      <c r="A106" s="191" t="s">
        <v>130</v>
      </c>
      <c r="B106" s="191"/>
      <c r="C106" s="194" t="s">
        <v>218</v>
      </c>
      <c r="D106" s="176">
        <v>11420</v>
      </c>
      <c r="E106" s="202">
        <v>15500</v>
      </c>
    </row>
    <row r="107" spans="1:5" ht="15" customHeight="1">
      <c r="A107" s="191" t="s">
        <v>104</v>
      </c>
      <c r="B107" s="542"/>
      <c r="C107" s="195" t="s">
        <v>220</v>
      </c>
      <c r="D107" s="176">
        <v>13500</v>
      </c>
      <c r="E107" s="196">
        <v>10200</v>
      </c>
    </row>
    <row r="108" spans="1:5" ht="15" customHeight="1">
      <c r="A108" s="191" t="s">
        <v>105</v>
      </c>
      <c r="B108" s="542"/>
      <c r="C108" s="195" t="s">
        <v>219</v>
      </c>
      <c r="D108" s="176">
        <v>15610</v>
      </c>
      <c r="E108" s="196">
        <v>12100</v>
      </c>
    </row>
    <row r="109" spans="1:5" ht="15" customHeight="1">
      <c r="A109" s="191" t="s">
        <v>106</v>
      </c>
      <c r="B109" s="542"/>
      <c r="C109" s="195" t="s">
        <v>221</v>
      </c>
      <c r="D109" s="176">
        <v>18750</v>
      </c>
      <c r="E109" s="196">
        <v>14500</v>
      </c>
    </row>
    <row r="110" spans="1:5" ht="13.5" customHeight="1">
      <c r="A110" s="545" t="s">
        <v>38</v>
      </c>
      <c r="B110" s="545"/>
      <c r="C110" s="545"/>
      <c r="D110" s="545"/>
      <c r="E110" s="545"/>
    </row>
    <row r="111" spans="1:5" ht="56.45" customHeight="1">
      <c r="A111" s="191" t="s">
        <v>8</v>
      </c>
      <c r="B111" s="191"/>
      <c r="C111" s="195" t="s">
        <v>139</v>
      </c>
      <c r="D111" s="177">
        <v>47800</v>
      </c>
      <c r="E111" s="196">
        <v>37060</v>
      </c>
    </row>
    <row r="112" spans="1:5" ht="13.5" customHeight="1">
      <c r="A112" s="545" t="s">
        <v>27</v>
      </c>
      <c r="B112" s="545"/>
      <c r="C112" s="545"/>
      <c r="D112" s="545"/>
      <c r="E112" s="545"/>
    </row>
    <row r="113" spans="1:5">
      <c r="A113" s="191" t="s">
        <v>41</v>
      </c>
      <c r="B113" s="542"/>
      <c r="C113" s="195" t="s">
        <v>140</v>
      </c>
      <c r="D113" s="177">
        <v>43200</v>
      </c>
      <c r="E113" s="196">
        <v>33425</v>
      </c>
    </row>
    <row r="114" spans="1:5">
      <c r="A114" s="191" t="s">
        <v>42</v>
      </c>
      <c r="B114" s="542"/>
      <c r="C114" s="195" t="s">
        <v>141</v>
      </c>
      <c r="D114" s="177">
        <v>53770</v>
      </c>
      <c r="E114" s="196">
        <v>40140</v>
      </c>
    </row>
    <row r="115" spans="1:5" ht="15" customHeight="1">
      <c r="A115" s="191" t="s">
        <v>9</v>
      </c>
      <c r="B115" s="542"/>
      <c r="C115" s="195" t="s">
        <v>142</v>
      </c>
      <c r="D115" s="177">
        <v>58500</v>
      </c>
      <c r="E115" s="196">
        <v>49540</v>
      </c>
    </row>
    <row r="116" spans="1:5">
      <c r="A116" s="203" t="s">
        <v>44</v>
      </c>
      <c r="B116" s="542"/>
      <c r="C116" s="195" t="s">
        <v>294</v>
      </c>
      <c r="D116" s="177">
        <v>81250</v>
      </c>
      <c r="E116" s="196">
        <v>60130</v>
      </c>
    </row>
    <row r="117" spans="1:5" ht="15" customHeight="1">
      <c r="A117" s="203" t="s">
        <v>43</v>
      </c>
      <c r="B117" s="542"/>
      <c r="C117" s="195" t="s">
        <v>295</v>
      </c>
      <c r="D117" s="177">
        <v>98750</v>
      </c>
      <c r="E117" s="196">
        <v>71880</v>
      </c>
    </row>
    <row r="118" spans="1:5" ht="15" customHeight="1">
      <c r="A118" s="203" t="s">
        <v>24</v>
      </c>
      <c r="B118" s="542"/>
      <c r="C118" s="195" t="s">
        <v>296</v>
      </c>
      <c r="D118" s="177">
        <v>131250</v>
      </c>
      <c r="E118" s="196">
        <v>92210</v>
      </c>
    </row>
    <row r="119" spans="1:5" ht="15" customHeight="1">
      <c r="A119" s="203" t="s">
        <v>25</v>
      </c>
      <c r="B119" s="542"/>
      <c r="C119" s="195" t="s">
        <v>297</v>
      </c>
      <c r="D119" s="177">
        <v>150000</v>
      </c>
      <c r="E119" s="196">
        <v>102270</v>
      </c>
    </row>
  </sheetData>
  <mergeCells count="29">
    <mergeCell ref="B113:B114"/>
    <mergeCell ref="B115:B119"/>
    <mergeCell ref="A3:E3"/>
    <mergeCell ref="A7:E7"/>
    <mergeCell ref="A15:E15"/>
    <mergeCell ref="A24:E24"/>
    <mergeCell ref="A58:E58"/>
    <mergeCell ref="C63:C66"/>
    <mergeCell ref="A105:E105"/>
    <mergeCell ref="A110:E110"/>
    <mergeCell ref="A112:E112"/>
    <mergeCell ref="A99:E99"/>
    <mergeCell ref="A4:B4"/>
    <mergeCell ref="A5:B5"/>
    <mergeCell ref="A6:B6"/>
    <mergeCell ref="A1:E1"/>
    <mergeCell ref="B107:B109"/>
    <mergeCell ref="C71:C72"/>
    <mergeCell ref="A77:E77"/>
    <mergeCell ref="A78:E78"/>
    <mergeCell ref="A83:E83"/>
    <mergeCell ref="A84:E84"/>
    <mergeCell ref="A87:E87"/>
    <mergeCell ref="A89:E89"/>
    <mergeCell ref="A92:E92"/>
    <mergeCell ref="B100:B102"/>
    <mergeCell ref="B103:B104"/>
    <mergeCell ref="A2:B2"/>
    <mergeCell ref="D2:E2"/>
  </mergeCells>
  <pageMargins left="0.28000000000000003" right="0.17" top="0.4" bottom="0.43"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sheetPr>
    <tabColor theme="3" tint="0.39997558519241921"/>
  </sheetPr>
  <dimension ref="A1:E87"/>
  <sheetViews>
    <sheetView topLeftCell="A70" workbookViewId="0">
      <selection activeCell="D39" sqref="D39"/>
    </sheetView>
  </sheetViews>
  <sheetFormatPr defaultRowHeight="15"/>
  <cols>
    <col min="1" max="1" width="22" style="111" customWidth="1"/>
    <col min="2" max="2" width="12.42578125" style="205" customWidth="1"/>
    <col min="3" max="3" width="57.42578125" style="111" customWidth="1"/>
    <col min="4" max="4" width="15.7109375" style="168" customWidth="1"/>
  </cols>
  <sheetData>
    <row r="1" spans="1:5" ht="94.5" customHeight="1">
      <c r="A1" s="537"/>
      <c r="B1" s="537"/>
      <c r="C1" s="537"/>
      <c r="D1" s="537"/>
    </row>
    <row r="2" spans="1:5" ht="27.75" customHeight="1">
      <c r="A2" s="137" t="s">
        <v>319</v>
      </c>
      <c r="B2" s="554" t="s">
        <v>320</v>
      </c>
      <c r="C2" s="554"/>
      <c r="D2" s="164" t="s">
        <v>321</v>
      </c>
    </row>
    <row r="3" spans="1:5" ht="14.25">
      <c r="A3" s="555" t="s">
        <v>967</v>
      </c>
      <c r="B3" s="555"/>
      <c r="C3" s="555"/>
      <c r="D3" s="555"/>
    </row>
    <row r="4" spans="1:5" ht="14.25">
      <c r="A4" s="559" t="s">
        <v>1044</v>
      </c>
      <c r="B4" s="559"/>
      <c r="C4" s="559"/>
      <c r="D4" s="559"/>
    </row>
    <row r="5" spans="1:5" ht="18" customHeight="1">
      <c r="A5" s="136" t="s">
        <v>962</v>
      </c>
      <c r="B5" s="136" t="s">
        <v>780</v>
      </c>
      <c r="C5" s="556" t="s">
        <v>1030</v>
      </c>
      <c r="D5" s="165">
        <v>144900</v>
      </c>
      <c r="E5" t="s">
        <v>212</v>
      </c>
    </row>
    <row r="6" spans="1:5" ht="18" customHeight="1">
      <c r="A6" s="136" t="s">
        <v>963</v>
      </c>
      <c r="B6" s="136" t="s">
        <v>783</v>
      </c>
      <c r="C6" s="556"/>
      <c r="D6" s="165">
        <v>146950</v>
      </c>
      <c r="E6" t="s">
        <v>212</v>
      </c>
    </row>
    <row r="7" spans="1:5" ht="18" customHeight="1">
      <c r="A7" s="136" t="s">
        <v>964</v>
      </c>
      <c r="B7" s="136" t="s">
        <v>785</v>
      </c>
      <c r="C7" s="556"/>
      <c r="D7" s="165">
        <v>165990</v>
      </c>
    </row>
    <row r="8" spans="1:5" ht="18" customHeight="1">
      <c r="A8" s="136" t="s">
        <v>965</v>
      </c>
      <c r="B8" s="136" t="s">
        <v>787</v>
      </c>
      <c r="C8" s="556"/>
      <c r="D8" s="165">
        <v>238990</v>
      </c>
      <c r="E8" t="s">
        <v>212</v>
      </c>
    </row>
    <row r="9" spans="1:5" ht="18" customHeight="1">
      <c r="A9" s="136" t="s">
        <v>966</v>
      </c>
      <c r="B9" s="136" t="s">
        <v>789</v>
      </c>
      <c r="C9" s="556"/>
      <c r="D9" s="165">
        <v>302900</v>
      </c>
      <c r="E9" t="s">
        <v>212</v>
      </c>
    </row>
    <row r="10" spans="1:5" ht="15" customHeight="1">
      <c r="A10" s="559" t="s">
        <v>1045</v>
      </c>
      <c r="B10" s="559"/>
      <c r="C10" s="559"/>
      <c r="D10" s="559"/>
    </row>
    <row r="11" spans="1:5" ht="47.25" customHeight="1">
      <c r="A11" s="132" t="s">
        <v>968</v>
      </c>
      <c r="B11" s="136" t="s">
        <v>969</v>
      </c>
      <c r="C11" s="157" t="s">
        <v>978</v>
      </c>
      <c r="D11" s="166">
        <v>360000</v>
      </c>
      <c r="E11" t="s">
        <v>212</v>
      </c>
    </row>
    <row r="12" spans="1:5" ht="12.75" customHeight="1">
      <c r="A12" s="559" t="s">
        <v>1046</v>
      </c>
      <c r="B12" s="559"/>
      <c r="C12" s="559"/>
      <c r="D12" s="559"/>
    </row>
    <row r="13" spans="1:5" ht="31.5" customHeight="1">
      <c r="A13" s="132" t="s">
        <v>971</v>
      </c>
      <c r="B13" s="136" t="s">
        <v>783</v>
      </c>
      <c r="C13" s="557" t="s">
        <v>970</v>
      </c>
      <c r="D13" s="165">
        <v>192900</v>
      </c>
      <c r="E13" t="s">
        <v>212</v>
      </c>
    </row>
    <row r="14" spans="1:5" ht="31.5" customHeight="1">
      <c r="A14" s="132" t="s">
        <v>972</v>
      </c>
      <c r="B14" s="136" t="s">
        <v>785</v>
      </c>
      <c r="C14" s="558"/>
      <c r="D14" s="165">
        <v>207900</v>
      </c>
      <c r="E14" t="s">
        <v>212</v>
      </c>
    </row>
    <row r="15" spans="1:5" ht="14.25">
      <c r="A15" s="559" t="s">
        <v>1047</v>
      </c>
      <c r="B15" s="559"/>
      <c r="C15" s="559"/>
      <c r="D15" s="559"/>
    </row>
    <row r="16" spans="1:5" ht="26.25" customHeight="1">
      <c r="A16" s="132" t="s">
        <v>973</v>
      </c>
      <c r="B16" s="136" t="s">
        <v>783</v>
      </c>
      <c r="C16" s="557" t="s">
        <v>977</v>
      </c>
      <c r="D16" s="165">
        <v>292900</v>
      </c>
    </row>
    <row r="17" spans="1:5" ht="26.25" customHeight="1">
      <c r="A17" s="132" t="s">
        <v>974</v>
      </c>
      <c r="B17" s="136" t="s">
        <v>785</v>
      </c>
      <c r="C17" s="558"/>
      <c r="D17" s="165">
        <v>310900</v>
      </c>
    </row>
    <row r="18" spans="1:5" ht="14.25">
      <c r="A18" s="561" t="s">
        <v>1048</v>
      </c>
      <c r="B18" s="559"/>
      <c r="C18" s="559"/>
      <c r="D18" s="559"/>
    </row>
    <row r="19" spans="1:5" ht="36.75" customHeight="1">
      <c r="A19" s="132" t="s">
        <v>975</v>
      </c>
      <c r="B19" s="136" t="s">
        <v>783</v>
      </c>
      <c r="C19" s="562" t="s">
        <v>976</v>
      </c>
      <c r="D19" s="165">
        <v>276900</v>
      </c>
    </row>
    <row r="20" spans="1:5" ht="35.25" customHeight="1">
      <c r="A20" s="132" t="s">
        <v>985</v>
      </c>
      <c r="B20" s="136" t="s">
        <v>785</v>
      </c>
      <c r="C20" s="563"/>
      <c r="D20" s="165">
        <v>305900</v>
      </c>
    </row>
    <row r="21" spans="1:5" ht="14.25">
      <c r="A21" s="559" t="s">
        <v>1049</v>
      </c>
      <c r="B21" s="559"/>
      <c r="C21" s="559"/>
      <c r="D21" s="559"/>
    </row>
    <row r="22" spans="1:5" ht="36.75" customHeight="1">
      <c r="A22" s="132" t="s">
        <v>979</v>
      </c>
      <c r="B22" s="136" t="s">
        <v>783</v>
      </c>
      <c r="C22" s="557" t="s">
        <v>981</v>
      </c>
      <c r="D22" s="165">
        <v>413900</v>
      </c>
      <c r="E22" t="s">
        <v>212</v>
      </c>
    </row>
    <row r="23" spans="1:5" ht="36.75" customHeight="1">
      <c r="A23" s="132" t="s">
        <v>987</v>
      </c>
      <c r="B23" s="136" t="s">
        <v>785</v>
      </c>
      <c r="C23" s="564"/>
      <c r="D23" s="165">
        <v>457900</v>
      </c>
      <c r="E23" t="s">
        <v>212</v>
      </c>
    </row>
    <row r="24" spans="1:5" ht="36.75" customHeight="1">
      <c r="A24" s="132" t="s">
        <v>980</v>
      </c>
      <c r="B24" s="136" t="s">
        <v>986</v>
      </c>
      <c r="C24" s="558"/>
      <c r="D24" s="165">
        <v>295900</v>
      </c>
      <c r="E24" t="s">
        <v>212</v>
      </c>
    </row>
    <row r="25" spans="1:5" ht="14.25">
      <c r="A25" s="555" t="s">
        <v>982</v>
      </c>
      <c r="B25" s="555"/>
      <c r="C25" s="555"/>
      <c r="D25" s="555"/>
    </row>
    <row r="26" spans="1:5" ht="14.25">
      <c r="A26" s="565" t="s">
        <v>1050</v>
      </c>
      <c r="B26" s="566"/>
      <c r="C26" s="566"/>
      <c r="D26" s="567"/>
    </row>
    <row r="27" spans="1:5">
      <c r="A27" s="132" t="s">
        <v>983</v>
      </c>
      <c r="B27" s="136" t="s">
        <v>969</v>
      </c>
      <c r="C27" s="562" t="s">
        <v>988</v>
      </c>
      <c r="D27" s="165">
        <v>679000</v>
      </c>
    </row>
    <row r="28" spans="1:5">
      <c r="A28" s="132" t="s">
        <v>984</v>
      </c>
      <c r="B28" s="136" t="s">
        <v>888</v>
      </c>
      <c r="C28" s="563"/>
      <c r="D28" s="165">
        <v>820000</v>
      </c>
    </row>
    <row r="29" spans="1:5" ht="14.25">
      <c r="A29" s="555" t="s">
        <v>989</v>
      </c>
      <c r="B29" s="555"/>
      <c r="C29" s="555"/>
      <c r="D29" s="555"/>
    </row>
    <row r="30" spans="1:5">
      <c r="A30" s="132" t="s">
        <v>990</v>
      </c>
      <c r="B30" s="136" t="s">
        <v>1076</v>
      </c>
      <c r="C30" s="557" t="s">
        <v>981</v>
      </c>
      <c r="D30" s="165">
        <v>442000</v>
      </c>
    </row>
    <row r="31" spans="1:5">
      <c r="A31" s="136" t="s">
        <v>1075</v>
      </c>
      <c r="B31" s="136" t="s">
        <v>1076</v>
      </c>
      <c r="C31" s="564"/>
      <c r="D31" s="165">
        <v>300000</v>
      </c>
    </row>
    <row r="32" spans="1:5">
      <c r="A32" s="132" t="s">
        <v>991</v>
      </c>
      <c r="B32" s="136" t="s">
        <v>787</v>
      </c>
      <c r="C32" s="564"/>
      <c r="D32" s="165">
        <v>500595</v>
      </c>
    </row>
    <row r="33" spans="1:4">
      <c r="A33" s="132" t="s">
        <v>992</v>
      </c>
      <c r="B33" s="136" t="s">
        <v>986</v>
      </c>
      <c r="C33" s="558"/>
      <c r="D33" s="165">
        <v>958410</v>
      </c>
    </row>
    <row r="34" spans="1:4" ht="14.25">
      <c r="A34" s="559" t="s">
        <v>1051</v>
      </c>
      <c r="B34" s="559"/>
      <c r="C34" s="559"/>
      <c r="D34" s="559"/>
    </row>
    <row r="35" spans="1:4" ht="15" customHeight="1">
      <c r="A35" s="132" t="s">
        <v>993</v>
      </c>
      <c r="B35" s="136" t="s">
        <v>1076</v>
      </c>
      <c r="C35" s="560" t="s">
        <v>1001</v>
      </c>
      <c r="D35" s="165">
        <v>497500</v>
      </c>
    </row>
    <row r="36" spans="1:4">
      <c r="A36" s="132" t="s">
        <v>994</v>
      </c>
      <c r="B36" s="136" t="s">
        <v>787</v>
      </c>
      <c r="C36" s="560"/>
      <c r="D36" s="165">
        <v>612000</v>
      </c>
    </row>
    <row r="37" spans="1:4">
      <c r="A37" s="132" t="s">
        <v>995</v>
      </c>
      <c r="B37" s="136" t="s">
        <v>813</v>
      </c>
      <c r="C37" s="560"/>
      <c r="D37" s="165">
        <v>698000</v>
      </c>
    </row>
    <row r="38" spans="1:4">
      <c r="A38" s="132" t="s">
        <v>996</v>
      </c>
      <c r="B38" s="136" t="s">
        <v>969</v>
      </c>
      <c r="C38" s="560"/>
      <c r="D38" s="165">
        <v>788000</v>
      </c>
    </row>
    <row r="39" spans="1:4">
      <c r="A39" s="132" t="s">
        <v>997</v>
      </c>
      <c r="B39" s="136" t="s">
        <v>888</v>
      </c>
      <c r="C39" s="560"/>
      <c r="D39" s="165">
        <v>900000</v>
      </c>
    </row>
    <row r="40" spans="1:4">
      <c r="A40" s="132" t="s">
        <v>998</v>
      </c>
      <c r="B40" s="204" t="s">
        <v>1002</v>
      </c>
      <c r="C40" s="560"/>
      <c r="D40" s="167">
        <v>1000200</v>
      </c>
    </row>
    <row r="41" spans="1:4">
      <c r="A41" s="132" t="s">
        <v>999</v>
      </c>
      <c r="B41" s="204" t="s">
        <v>1003</v>
      </c>
      <c r="C41" s="560"/>
      <c r="D41" s="167">
        <v>1111000</v>
      </c>
    </row>
    <row r="42" spans="1:4">
      <c r="A42" s="132" t="s">
        <v>1000</v>
      </c>
      <c r="B42" s="204" t="s">
        <v>1004</v>
      </c>
      <c r="C42" s="560"/>
      <c r="D42" s="167">
        <v>1161000</v>
      </c>
    </row>
    <row r="43" spans="1:4" ht="14.25" customHeight="1">
      <c r="A43" s="555" t="s">
        <v>1005</v>
      </c>
      <c r="B43" s="555"/>
      <c r="C43" s="555"/>
      <c r="D43" s="555"/>
    </row>
    <row r="44" spans="1:4" ht="15" customHeight="1">
      <c r="A44" s="132" t="s">
        <v>1006</v>
      </c>
      <c r="B44" s="136" t="s">
        <v>787</v>
      </c>
      <c r="C44" s="557" t="s">
        <v>1008</v>
      </c>
      <c r="D44" s="165">
        <v>420000</v>
      </c>
    </row>
    <row r="45" spans="1:4">
      <c r="A45" s="132" t="s">
        <v>1007</v>
      </c>
      <c r="B45" s="204" t="s">
        <v>1003</v>
      </c>
      <c r="C45" s="564"/>
      <c r="D45" s="165">
        <v>950000</v>
      </c>
    </row>
    <row r="46" spans="1:4" ht="14.25" customHeight="1">
      <c r="A46" s="559" t="s">
        <v>1052</v>
      </c>
      <c r="B46" s="559"/>
      <c r="C46" s="559"/>
      <c r="D46" s="559"/>
    </row>
    <row r="47" spans="1:4">
      <c r="A47" s="132" t="s">
        <v>1009</v>
      </c>
      <c r="B47" s="136" t="s">
        <v>787</v>
      </c>
      <c r="C47" s="560" t="s">
        <v>1012</v>
      </c>
      <c r="D47" s="165">
        <v>522000</v>
      </c>
    </row>
    <row r="48" spans="1:4">
      <c r="A48" s="132" t="s">
        <v>1010</v>
      </c>
      <c r="B48" s="204" t="s">
        <v>1011</v>
      </c>
      <c r="C48" s="560"/>
      <c r="D48" s="165">
        <v>619000</v>
      </c>
    </row>
    <row r="49" spans="1:4" ht="14.25">
      <c r="A49" s="559" t="s">
        <v>1053</v>
      </c>
      <c r="B49" s="559"/>
      <c r="C49" s="559"/>
      <c r="D49" s="559"/>
    </row>
    <row r="50" spans="1:4">
      <c r="A50" s="132" t="s">
        <v>1013</v>
      </c>
      <c r="B50" s="136" t="s">
        <v>787</v>
      </c>
      <c r="C50" s="560" t="s">
        <v>1012</v>
      </c>
      <c r="D50" s="165">
        <v>416000</v>
      </c>
    </row>
    <row r="51" spans="1:4">
      <c r="A51" s="132" t="s">
        <v>1015</v>
      </c>
      <c r="B51" s="204" t="s">
        <v>1011</v>
      </c>
      <c r="C51" s="560"/>
      <c r="D51" s="165">
        <v>576000</v>
      </c>
    </row>
    <row r="52" spans="1:4">
      <c r="A52" s="132" t="s">
        <v>1014</v>
      </c>
      <c r="B52" s="136" t="s">
        <v>969</v>
      </c>
      <c r="C52" s="560"/>
      <c r="D52" s="165">
        <v>690000</v>
      </c>
    </row>
    <row r="53" spans="1:4">
      <c r="A53" s="132" t="s">
        <v>1016</v>
      </c>
      <c r="B53" s="136" t="s">
        <v>888</v>
      </c>
      <c r="C53" s="560"/>
      <c r="D53" s="165">
        <v>894000</v>
      </c>
    </row>
    <row r="54" spans="1:4">
      <c r="A54" s="132" t="s">
        <v>1017</v>
      </c>
      <c r="B54" s="204" t="s">
        <v>1002</v>
      </c>
      <c r="C54" s="560"/>
      <c r="D54" s="165">
        <v>981000</v>
      </c>
    </row>
    <row r="55" spans="1:4">
      <c r="A55" s="132" t="s">
        <v>1018</v>
      </c>
      <c r="B55" s="204" t="s">
        <v>1003</v>
      </c>
      <c r="C55" s="560"/>
      <c r="D55" s="167">
        <v>1068000</v>
      </c>
    </row>
    <row r="56" spans="1:4">
      <c r="A56" s="132" t="s">
        <v>1019</v>
      </c>
      <c r="B56" s="204" t="s">
        <v>1004</v>
      </c>
      <c r="C56" s="560"/>
      <c r="D56" s="167">
        <v>1191000</v>
      </c>
    </row>
    <row r="57" spans="1:4">
      <c r="A57" s="132" t="s">
        <v>1020</v>
      </c>
      <c r="B57" s="204" t="s">
        <v>1004</v>
      </c>
      <c r="C57" s="560"/>
      <c r="D57" s="167">
        <v>1012000</v>
      </c>
    </row>
    <row r="58" spans="1:4" ht="14.25">
      <c r="A58" s="559" t="s">
        <v>1054</v>
      </c>
      <c r="B58" s="559"/>
      <c r="C58" s="559"/>
      <c r="D58" s="559"/>
    </row>
    <row r="59" spans="1:4" ht="15" customHeight="1">
      <c r="A59" s="132" t="s">
        <v>1021</v>
      </c>
      <c r="B59" s="136" t="s">
        <v>1023</v>
      </c>
      <c r="C59" s="560" t="s">
        <v>1012</v>
      </c>
      <c r="D59" s="165">
        <v>1507000</v>
      </c>
    </row>
    <row r="60" spans="1:4">
      <c r="A60" s="132" t="s">
        <v>1022</v>
      </c>
      <c r="B60" s="204" t="s">
        <v>1024</v>
      </c>
      <c r="C60" s="560"/>
      <c r="D60" s="165">
        <v>1709000</v>
      </c>
    </row>
    <row r="61" spans="1:4" ht="14.25">
      <c r="A61" s="555" t="s">
        <v>1055</v>
      </c>
      <c r="B61" s="555"/>
      <c r="C61" s="555"/>
      <c r="D61" s="555"/>
    </row>
    <row r="62" spans="1:4">
      <c r="A62" s="132" t="s">
        <v>1025</v>
      </c>
      <c r="B62" s="136" t="s">
        <v>783</v>
      </c>
      <c r="C62" s="560" t="s">
        <v>1029</v>
      </c>
      <c r="D62" s="165">
        <v>413000</v>
      </c>
    </row>
    <row r="63" spans="1:4">
      <c r="A63" s="132" t="s">
        <v>1028</v>
      </c>
      <c r="B63" s="136" t="s">
        <v>787</v>
      </c>
      <c r="C63" s="560"/>
      <c r="D63" s="165">
        <v>523000</v>
      </c>
    </row>
    <row r="64" spans="1:4" ht="14.25">
      <c r="A64" s="555" t="s">
        <v>1056</v>
      </c>
      <c r="B64" s="555"/>
      <c r="C64" s="555"/>
      <c r="D64" s="555"/>
    </row>
    <row r="65" spans="1:4">
      <c r="A65" s="136" t="s">
        <v>1026</v>
      </c>
      <c r="B65" s="136" t="s">
        <v>888</v>
      </c>
      <c r="C65" s="560" t="s">
        <v>1012</v>
      </c>
      <c r="D65" s="165">
        <v>712100</v>
      </c>
    </row>
    <row r="66" spans="1:4">
      <c r="A66" s="136" t="s">
        <v>1077</v>
      </c>
      <c r="B66" s="204" t="s">
        <v>1003</v>
      </c>
      <c r="C66" s="560"/>
      <c r="D66" s="165">
        <v>996575</v>
      </c>
    </row>
    <row r="67" spans="1:4">
      <c r="A67" s="132" t="s">
        <v>1027</v>
      </c>
      <c r="B67" s="204" t="s">
        <v>1003</v>
      </c>
      <c r="C67" s="560"/>
      <c r="D67" s="165">
        <v>1062200</v>
      </c>
    </row>
    <row r="68" spans="1:4" ht="18.75">
      <c r="A68" s="555" t="s">
        <v>1057</v>
      </c>
      <c r="B68" s="555"/>
      <c r="C68" s="555"/>
      <c r="D68" s="555"/>
    </row>
    <row r="69" spans="1:4" ht="14.25">
      <c r="A69" s="466" t="s">
        <v>1058</v>
      </c>
      <c r="B69" s="466"/>
      <c r="C69" s="466"/>
      <c r="D69" s="466"/>
    </row>
    <row r="70" spans="1:4">
      <c r="A70" s="132" t="s">
        <v>1031</v>
      </c>
      <c r="B70" s="535" t="s">
        <v>1038</v>
      </c>
      <c r="C70" s="536"/>
      <c r="D70" s="165">
        <v>377000</v>
      </c>
    </row>
    <row r="71" spans="1:4">
      <c r="A71" s="132" t="s">
        <v>1032</v>
      </c>
      <c r="B71" s="552" t="s">
        <v>811</v>
      </c>
      <c r="C71" s="553"/>
      <c r="D71" s="165">
        <v>395000</v>
      </c>
    </row>
    <row r="72" spans="1:4">
      <c r="A72" s="132" t="s">
        <v>1033</v>
      </c>
      <c r="B72" s="535" t="s">
        <v>813</v>
      </c>
      <c r="C72" s="536"/>
      <c r="D72" s="165">
        <v>495000</v>
      </c>
    </row>
    <row r="73" spans="1:4">
      <c r="A73" s="132" t="s">
        <v>1034</v>
      </c>
      <c r="B73" s="535" t="s">
        <v>1039</v>
      </c>
      <c r="C73" s="536"/>
      <c r="D73" s="165">
        <v>605000</v>
      </c>
    </row>
    <row r="74" spans="1:4">
      <c r="A74" s="132" t="s">
        <v>1035</v>
      </c>
      <c r="B74" s="552" t="s">
        <v>888</v>
      </c>
      <c r="C74" s="553"/>
      <c r="D74" s="165">
        <v>610000</v>
      </c>
    </row>
    <row r="75" spans="1:4">
      <c r="A75" s="132" t="s">
        <v>1036</v>
      </c>
      <c r="B75" s="552" t="s">
        <v>1078</v>
      </c>
      <c r="C75" s="553"/>
      <c r="D75" s="165">
        <v>700000</v>
      </c>
    </row>
    <row r="76" spans="1:4">
      <c r="A76" s="132" t="s">
        <v>1037</v>
      </c>
      <c r="B76" s="552" t="s">
        <v>890</v>
      </c>
      <c r="C76" s="553"/>
      <c r="D76" s="165">
        <v>710000</v>
      </c>
    </row>
    <row r="77" spans="1:4" ht="14.25">
      <c r="A77" s="466" t="s">
        <v>1059</v>
      </c>
      <c r="B77" s="466"/>
      <c r="C77" s="466"/>
      <c r="D77" s="466"/>
    </row>
    <row r="78" spans="1:4">
      <c r="A78" s="132" t="s">
        <v>1032</v>
      </c>
      <c r="B78" s="552" t="s">
        <v>811</v>
      </c>
      <c r="C78" s="553"/>
      <c r="D78" s="165">
        <v>380000</v>
      </c>
    </row>
    <row r="79" spans="1:4">
      <c r="A79" s="132" t="s">
        <v>1040</v>
      </c>
      <c r="B79" s="552" t="s">
        <v>813</v>
      </c>
      <c r="C79" s="553"/>
      <c r="D79" s="165">
        <v>430000</v>
      </c>
    </row>
    <row r="80" spans="1:4">
      <c r="A80" s="132" t="s">
        <v>1034</v>
      </c>
      <c r="B80" s="552" t="s">
        <v>1039</v>
      </c>
      <c r="C80" s="553"/>
      <c r="D80" s="165">
        <v>570000</v>
      </c>
    </row>
    <row r="81" spans="1:4">
      <c r="A81" s="132" t="s">
        <v>1035</v>
      </c>
      <c r="B81" s="552" t="s">
        <v>888</v>
      </c>
      <c r="C81" s="553"/>
      <c r="D81" s="165">
        <v>590000</v>
      </c>
    </row>
    <row r="82" spans="1:4">
      <c r="A82" s="132" t="s">
        <v>1036</v>
      </c>
      <c r="B82" s="552" t="s">
        <v>1078</v>
      </c>
      <c r="C82" s="553"/>
      <c r="D82" s="165">
        <v>680000</v>
      </c>
    </row>
    <row r="83" spans="1:4">
      <c r="A83" s="132" t="s">
        <v>1037</v>
      </c>
      <c r="B83" s="552" t="s">
        <v>890</v>
      </c>
      <c r="C83" s="553"/>
      <c r="D83" s="165">
        <v>690000</v>
      </c>
    </row>
    <row r="84" spans="1:4">
      <c r="A84" s="132" t="s">
        <v>1041</v>
      </c>
      <c r="B84" s="552" t="s">
        <v>1079</v>
      </c>
      <c r="C84" s="553"/>
      <c r="D84" s="165">
        <v>715000</v>
      </c>
    </row>
    <row r="85" spans="1:4" ht="14.25">
      <c r="A85" s="466" t="s">
        <v>1056</v>
      </c>
      <c r="B85" s="466"/>
      <c r="C85" s="466"/>
      <c r="D85" s="466"/>
    </row>
    <row r="86" spans="1:4">
      <c r="A86" s="132" t="s">
        <v>1042</v>
      </c>
      <c r="B86" s="552" t="s">
        <v>888</v>
      </c>
      <c r="C86" s="553"/>
      <c r="D86" s="165">
        <v>640000</v>
      </c>
    </row>
    <row r="87" spans="1:4">
      <c r="A87" s="132" t="s">
        <v>1043</v>
      </c>
      <c r="B87" s="552" t="s">
        <v>1080</v>
      </c>
      <c r="C87" s="553"/>
      <c r="D87" s="165">
        <v>780000</v>
      </c>
    </row>
  </sheetData>
  <mergeCells count="53">
    <mergeCell ref="A68:D68"/>
    <mergeCell ref="A69:D69"/>
    <mergeCell ref="A77:D77"/>
    <mergeCell ref="A85:D85"/>
    <mergeCell ref="B71:C71"/>
    <mergeCell ref="B72:C72"/>
    <mergeCell ref="B73:C73"/>
    <mergeCell ref="B74:C74"/>
    <mergeCell ref="B75:C75"/>
    <mergeCell ref="B76:C76"/>
    <mergeCell ref="B78:C78"/>
    <mergeCell ref="B79:C79"/>
    <mergeCell ref="B80:C80"/>
    <mergeCell ref="A34:D34"/>
    <mergeCell ref="C65:C67"/>
    <mergeCell ref="A43:D43"/>
    <mergeCell ref="A46:D46"/>
    <mergeCell ref="C47:C48"/>
    <mergeCell ref="A49:D49"/>
    <mergeCell ref="C50:C57"/>
    <mergeCell ref="A58:D58"/>
    <mergeCell ref="C59:C60"/>
    <mergeCell ref="A61:D61"/>
    <mergeCell ref="C62:C63"/>
    <mergeCell ref="A64:D64"/>
    <mergeCell ref="C44:C45"/>
    <mergeCell ref="A25:D25"/>
    <mergeCell ref="C27:C28"/>
    <mergeCell ref="A26:D26"/>
    <mergeCell ref="A29:D29"/>
    <mergeCell ref="C30:C33"/>
    <mergeCell ref="B2:C2"/>
    <mergeCell ref="A3:D3"/>
    <mergeCell ref="C5:C9"/>
    <mergeCell ref="A1:D1"/>
    <mergeCell ref="B70:C70"/>
    <mergeCell ref="C13:C14"/>
    <mergeCell ref="A15:D15"/>
    <mergeCell ref="C16:C17"/>
    <mergeCell ref="A4:D4"/>
    <mergeCell ref="A10:D10"/>
    <mergeCell ref="A12:D12"/>
    <mergeCell ref="C35:C42"/>
    <mergeCell ref="A18:D18"/>
    <mergeCell ref="C19:C20"/>
    <mergeCell ref="A21:D21"/>
    <mergeCell ref="C22:C24"/>
    <mergeCell ref="B87:C87"/>
    <mergeCell ref="B81:C81"/>
    <mergeCell ref="B82:C82"/>
    <mergeCell ref="B83:C83"/>
    <mergeCell ref="B84:C84"/>
    <mergeCell ref="B86:C86"/>
  </mergeCells>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dimension ref="A1"/>
  <sheetViews>
    <sheetView workbookViewId="0"/>
  </sheetViews>
  <sheetFormatPr defaultRowHeight="12.75"/>
  <sheetData/>
  <pageMargins left="0.7" right="0.7" top="0.75" bottom="0.75" header="0.3" footer="0.3"/>
</worksheet>
</file>

<file path=xl/worksheets/sheet8.xml><?xml version="1.0" encoding="utf-8"?>
<worksheet xmlns="http://schemas.openxmlformats.org/spreadsheetml/2006/main" xmlns:r="http://schemas.openxmlformats.org/officeDocument/2006/relationships">
  <sheetPr>
    <tabColor rgb="FFFFFF00"/>
  </sheetPr>
  <dimension ref="A3:I26"/>
  <sheetViews>
    <sheetView view="pageBreakPreview" zoomScaleSheetLayoutView="100" workbookViewId="0">
      <selection activeCell="H4" sqref="H4"/>
    </sheetView>
  </sheetViews>
  <sheetFormatPr defaultRowHeight="12.75"/>
  <cols>
    <col min="2" max="2" width="16.42578125" customWidth="1"/>
    <col min="3" max="3" width="11.5703125" customWidth="1"/>
    <col min="4" max="4" width="43.42578125" customWidth="1"/>
    <col min="6" max="6" width="7" customWidth="1"/>
    <col min="7" max="7" width="11.42578125" customWidth="1"/>
    <col min="8" max="8" width="11.28515625" customWidth="1"/>
    <col min="9" max="9" width="13.28515625" hidden="1" customWidth="1"/>
  </cols>
  <sheetData>
    <row r="3" spans="1:9">
      <c r="G3" s="568">
        <v>42431</v>
      </c>
      <c r="H3" s="569"/>
    </row>
    <row r="4" spans="1:9" ht="33.75">
      <c r="A4" s="33"/>
      <c r="C4" s="33"/>
      <c r="D4" s="37" t="s">
        <v>54</v>
      </c>
      <c r="E4" s="35"/>
      <c r="F4" s="10"/>
      <c r="G4" s="13"/>
      <c r="H4" s="95">
        <v>345</v>
      </c>
    </row>
    <row r="5" spans="1:9" ht="15.75">
      <c r="A5" s="34" t="s">
        <v>52</v>
      </c>
      <c r="B5" s="33"/>
      <c r="C5" s="33"/>
      <c r="D5" s="33"/>
      <c r="E5" s="35"/>
      <c r="F5" s="10"/>
      <c r="G5" s="13"/>
      <c r="H5" s="13"/>
    </row>
    <row r="6" spans="1:9" ht="15.75">
      <c r="A6" s="34" t="s">
        <v>76</v>
      </c>
      <c r="B6" s="33"/>
      <c r="C6" s="33"/>
      <c r="D6" s="33"/>
      <c r="E6" s="35"/>
      <c r="F6" s="40"/>
      <c r="G6" s="40"/>
      <c r="H6" s="40"/>
    </row>
    <row r="7" spans="1:9" ht="15.75">
      <c r="A7" s="8" t="s">
        <v>20</v>
      </c>
      <c r="B7" s="35"/>
      <c r="C7" s="35"/>
      <c r="E7" s="36" t="s">
        <v>21</v>
      </c>
      <c r="F7" s="38"/>
      <c r="G7" s="38"/>
      <c r="H7" s="38"/>
    </row>
    <row r="8" spans="1:9" ht="38.25">
      <c r="A8" s="578" t="s">
        <v>2</v>
      </c>
      <c r="B8" s="579"/>
      <c r="C8" s="578" t="s">
        <v>0</v>
      </c>
      <c r="D8" s="579"/>
      <c r="E8" s="39" t="s">
        <v>55</v>
      </c>
      <c r="F8" s="39" t="s">
        <v>5</v>
      </c>
      <c r="G8" s="39" t="s">
        <v>18</v>
      </c>
      <c r="H8" s="39" t="s">
        <v>19</v>
      </c>
    </row>
    <row r="9" spans="1:9" ht="15.75">
      <c r="A9" s="571" t="s">
        <v>56</v>
      </c>
      <c r="B9" s="571"/>
      <c r="C9" s="571"/>
      <c r="D9" s="571"/>
      <c r="E9" s="571"/>
      <c r="F9" s="571"/>
      <c r="G9" s="571"/>
      <c r="H9" s="571"/>
    </row>
    <row r="10" spans="1:9" ht="15.75">
      <c r="A10" s="580" t="s">
        <v>57</v>
      </c>
      <c r="B10" s="581"/>
      <c r="C10" s="581"/>
      <c r="D10" s="581"/>
      <c r="E10" s="581"/>
      <c r="F10" s="581"/>
      <c r="G10" s="581"/>
      <c r="H10" s="582"/>
    </row>
    <row r="11" spans="1:9">
      <c r="A11" s="583" t="s">
        <v>82</v>
      </c>
      <c r="B11" s="583"/>
      <c r="C11" s="572" t="s">
        <v>58</v>
      </c>
      <c r="D11" s="573"/>
      <c r="E11" s="41">
        <v>13</v>
      </c>
      <c r="F11" s="41" t="s">
        <v>59</v>
      </c>
      <c r="G11" s="61">
        <f>H11/0.8</f>
        <v>2295362.6249999995</v>
      </c>
      <c r="H11" s="61">
        <f>5322.58*H4</f>
        <v>1836290.0999999999</v>
      </c>
      <c r="I11" s="60">
        <f>H11/186</f>
        <v>9872.5274193548375</v>
      </c>
    </row>
    <row r="12" spans="1:9" ht="15.75">
      <c r="A12" s="574" t="s">
        <v>60</v>
      </c>
      <c r="B12" s="575"/>
      <c r="C12" s="575"/>
      <c r="D12" s="575"/>
      <c r="E12" s="575"/>
      <c r="F12" s="575"/>
      <c r="G12" s="575"/>
      <c r="H12" s="576"/>
      <c r="I12" s="60">
        <f t="shared" ref="I12:I26" si="0">H12/186</f>
        <v>0</v>
      </c>
    </row>
    <row r="13" spans="1:9">
      <c r="A13" s="577" t="s">
        <v>83</v>
      </c>
      <c r="B13" s="577"/>
      <c r="C13" s="572" t="s">
        <v>58</v>
      </c>
      <c r="D13" s="573"/>
      <c r="E13" s="42">
        <v>20</v>
      </c>
      <c r="F13" s="41" t="s">
        <v>59</v>
      </c>
      <c r="G13" s="61">
        <f>H13/0.8</f>
        <v>4497984.9375</v>
      </c>
      <c r="H13" s="61">
        <f>10430.11*H4</f>
        <v>3598387.95</v>
      </c>
      <c r="I13" s="60">
        <f t="shared" si="0"/>
        <v>19346.17177419355</v>
      </c>
    </row>
    <row r="14" spans="1:9">
      <c r="A14" s="577" t="s">
        <v>84</v>
      </c>
      <c r="B14" s="577"/>
      <c r="C14" s="572" t="s">
        <v>58</v>
      </c>
      <c r="D14" s="573"/>
      <c r="E14" s="42">
        <v>25</v>
      </c>
      <c r="F14" s="41" t="s">
        <v>59</v>
      </c>
      <c r="G14" s="61">
        <f t="shared" ref="G14:G15" si="1">H14/0.8</f>
        <v>5425405.3125</v>
      </c>
      <c r="H14" s="61">
        <f>12580.65*H4</f>
        <v>4340324.25</v>
      </c>
      <c r="I14" s="60">
        <f t="shared" si="0"/>
        <v>23335.076612903227</v>
      </c>
    </row>
    <row r="15" spans="1:9">
      <c r="A15" s="577" t="s">
        <v>85</v>
      </c>
      <c r="B15" s="577"/>
      <c r="C15" s="572" t="s">
        <v>58</v>
      </c>
      <c r="D15" s="573"/>
      <c r="E15" s="42">
        <v>30</v>
      </c>
      <c r="F15" s="41" t="s">
        <v>59</v>
      </c>
      <c r="G15" s="61">
        <f t="shared" si="1"/>
        <v>5703630.5625</v>
      </c>
      <c r="H15" s="61">
        <f>13225.81*H4</f>
        <v>4562904.45</v>
      </c>
      <c r="I15" s="60">
        <f t="shared" si="0"/>
        <v>24531.744354838709</v>
      </c>
    </row>
    <row r="16" spans="1:9" ht="15.75" hidden="1">
      <c r="A16" s="571" t="s">
        <v>61</v>
      </c>
      <c r="B16" s="571"/>
      <c r="C16" s="571"/>
      <c r="D16" s="571"/>
      <c r="E16" s="571"/>
      <c r="F16" s="571"/>
      <c r="G16" s="571"/>
      <c r="H16" s="571"/>
      <c r="I16" s="60">
        <f t="shared" si="0"/>
        <v>0</v>
      </c>
    </row>
    <row r="17" spans="1:9" hidden="1">
      <c r="A17" s="572" t="s">
        <v>62</v>
      </c>
      <c r="B17" s="573"/>
      <c r="C17" s="572" t="s">
        <v>63</v>
      </c>
      <c r="D17" s="573"/>
      <c r="E17" s="41">
        <v>35</v>
      </c>
      <c r="F17" s="41" t="s">
        <v>1</v>
      </c>
      <c r="G17" s="61">
        <f>H17/0.8</f>
        <v>1738912.1250000002</v>
      </c>
      <c r="H17" s="61">
        <f>4032.26*H4</f>
        <v>1391129.7000000002</v>
      </c>
      <c r="I17" s="60">
        <f t="shared" si="0"/>
        <v>7479.1919354838719</v>
      </c>
    </row>
    <row r="18" spans="1:9" hidden="1">
      <c r="A18" s="572" t="s">
        <v>64</v>
      </c>
      <c r="B18" s="573"/>
      <c r="C18" s="572" t="s">
        <v>63</v>
      </c>
      <c r="D18" s="573"/>
      <c r="E18" s="41">
        <v>53</v>
      </c>
      <c r="F18" s="41" t="s">
        <v>1</v>
      </c>
      <c r="G18" s="61">
        <f t="shared" ref="G18:G19" si="2">H18/0.8</f>
        <v>2898185.4375</v>
      </c>
      <c r="H18" s="61">
        <f>6720.43*H4</f>
        <v>2318548.35</v>
      </c>
      <c r="I18" s="60">
        <f t="shared" si="0"/>
        <v>12465.313709677419</v>
      </c>
    </row>
    <row r="19" spans="1:9" hidden="1">
      <c r="A19" s="572" t="s">
        <v>65</v>
      </c>
      <c r="B19" s="573"/>
      <c r="C19" s="572" t="s">
        <v>63</v>
      </c>
      <c r="D19" s="573"/>
      <c r="E19" s="41">
        <v>70</v>
      </c>
      <c r="F19" s="41" t="s">
        <v>1</v>
      </c>
      <c r="G19" s="61">
        <f t="shared" si="2"/>
        <v>3570564.5624999995</v>
      </c>
      <c r="H19" s="61">
        <f>8279.57*H4</f>
        <v>2856451.65</v>
      </c>
      <c r="I19" s="60">
        <f t="shared" si="0"/>
        <v>15357.266935483871</v>
      </c>
    </row>
    <row r="20" spans="1:9" ht="15.75">
      <c r="A20" s="571" t="s">
        <v>66</v>
      </c>
      <c r="B20" s="571"/>
      <c r="C20" s="571"/>
      <c r="D20" s="571"/>
      <c r="E20" s="571"/>
      <c r="F20" s="571"/>
      <c r="G20" s="571"/>
      <c r="H20" s="571"/>
      <c r="I20" s="60">
        <f t="shared" si="0"/>
        <v>0</v>
      </c>
    </row>
    <row r="21" spans="1:9">
      <c r="A21" s="570" t="s">
        <v>67</v>
      </c>
      <c r="B21" s="570"/>
      <c r="C21" s="570" t="s">
        <v>68</v>
      </c>
      <c r="D21" s="570"/>
      <c r="E21" s="41">
        <v>22</v>
      </c>
      <c r="F21" s="43" t="s">
        <v>59</v>
      </c>
      <c r="G21" s="61">
        <f>H21/0.8</f>
        <v>1205645.6249999998</v>
      </c>
      <c r="H21" s="61">
        <f>2795.7*H4</f>
        <v>964516.49999999988</v>
      </c>
      <c r="I21" s="60">
        <f t="shared" si="0"/>
        <v>5185.572580645161</v>
      </c>
    </row>
    <row r="22" spans="1:9">
      <c r="A22" s="570" t="s">
        <v>69</v>
      </c>
      <c r="B22" s="570"/>
      <c r="C22" s="570" t="s">
        <v>68</v>
      </c>
      <c r="D22" s="570"/>
      <c r="E22" s="41">
        <v>28</v>
      </c>
      <c r="F22" s="43" t="s">
        <v>59</v>
      </c>
      <c r="G22" s="61">
        <f>H22/0.8</f>
        <v>1298385.9375</v>
      </c>
      <c r="H22" s="61">
        <f>3010.75*H4</f>
        <v>1038708.75</v>
      </c>
      <c r="I22" s="60">
        <f t="shared" si="0"/>
        <v>5584.4556451612907</v>
      </c>
    </row>
    <row r="23" spans="1:9" ht="15.75">
      <c r="A23" s="571" t="s">
        <v>70</v>
      </c>
      <c r="B23" s="571"/>
      <c r="C23" s="571"/>
      <c r="D23" s="571"/>
      <c r="E23" s="571"/>
      <c r="F23" s="571"/>
      <c r="G23" s="571"/>
      <c r="H23" s="571"/>
      <c r="I23" s="60">
        <f t="shared" si="0"/>
        <v>0</v>
      </c>
    </row>
    <row r="24" spans="1:9" hidden="1">
      <c r="A24" s="570" t="s">
        <v>71</v>
      </c>
      <c r="B24" s="570"/>
      <c r="C24" s="570" t="s">
        <v>72</v>
      </c>
      <c r="D24" s="570"/>
      <c r="E24" s="41">
        <v>22</v>
      </c>
      <c r="F24" s="43" t="s">
        <v>59</v>
      </c>
      <c r="G24" s="61">
        <f>H24/0.8</f>
        <v>1159273.3125</v>
      </c>
      <c r="H24" s="61">
        <f>2688.17*H4</f>
        <v>927418.65</v>
      </c>
      <c r="I24" s="60">
        <f t="shared" si="0"/>
        <v>4986.1217741935488</v>
      </c>
    </row>
    <row r="25" spans="1:9">
      <c r="A25" s="570" t="s">
        <v>73</v>
      </c>
      <c r="B25" s="570"/>
      <c r="C25" s="570" t="s">
        <v>72</v>
      </c>
      <c r="D25" s="570"/>
      <c r="E25" s="41">
        <v>28</v>
      </c>
      <c r="F25" s="43" t="s">
        <v>59</v>
      </c>
      <c r="G25" s="61">
        <f t="shared" ref="G25:G26" si="3">H25/0.8</f>
        <v>1252017.9375</v>
      </c>
      <c r="H25" s="61">
        <f>2903.23*H4</f>
        <v>1001614.35</v>
      </c>
      <c r="I25" s="60">
        <f t="shared" si="0"/>
        <v>5385.0233870967741</v>
      </c>
    </row>
    <row r="26" spans="1:9">
      <c r="A26" s="570" t="s">
        <v>74</v>
      </c>
      <c r="B26" s="570"/>
      <c r="C26" s="570" t="s">
        <v>75</v>
      </c>
      <c r="D26" s="570"/>
      <c r="E26" s="41">
        <v>35</v>
      </c>
      <c r="F26" s="43" t="s">
        <v>59</v>
      </c>
      <c r="G26" s="61">
        <f t="shared" si="3"/>
        <v>1771372.3124999998</v>
      </c>
      <c r="H26" s="61">
        <f>4107.53*H4</f>
        <v>1417097.8499999999</v>
      </c>
      <c r="I26" s="60">
        <f t="shared" si="0"/>
        <v>7618.8056451612892</v>
      </c>
    </row>
  </sheetData>
  <mergeCells count="33">
    <mergeCell ref="C14:D14"/>
    <mergeCell ref="A15:B15"/>
    <mergeCell ref="C15:D15"/>
    <mergeCell ref="A8:B8"/>
    <mergeCell ref="C8:D8"/>
    <mergeCell ref="A9:H9"/>
    <mergeCell ref="A10:H10"/>
    <mergeCell ref="A11:B11"/>
    <mergeCell ref="C11:D11"/>
    <mergeCell ref="A26:B26"/>
    <mergeCell ref="C26:D26"/>
    <mergeCell ref="A20:H20"/>
    <mergeCell ref="A21:B21"/>
    <mergeCell ref="C21:D21"/>
    <mergeCell ref="A22:B22"/>
    <mergeCell ref="C22:D22"/>
    <mergeCell ref="A23:H23"/>
    <mergeCell ref="G3:H3"/>
    <mergeCell ref="A24:B24"/>
    <mergeCell ref="C24:D24"/>
    <mergeCell ref="A25:B25"/>
    <mergeCell ref="C25:D25"/>
    <mergeCell ref="A16:H16"/>
    <mergeCell ref="A17:B17"/>
    <mergeCell ref="C17:D17"/>
    <mergeCell ref="A18:B18"/>
    <mergeCell ref="C18:D18"/>
    <mergeCell ref="A19:B19"/>
    <mergeCell ref="C19:D19"/>
    <mergeCell ref="A12:H12"/>
    <mergeCell ref="A13:B13"/>
    <mergeCell ref="C13:D13"/>
    <mergeCell ref="A14:B14"/>
  </mergeCells>
  <hyperlinks>
    <hyperlink ref="A7" r:id="rId1" display="www.almacom.info  E-mail:almacom@inbox,ru"/>
  </hyperlinks>
  <pageMargins left="0.7" right="0.7" top="0.75" bottom="0.75" header="0.3" footer="0.3"/>
  <pageSetup paperSize="9" scale="74" orientation="portrait" verticalDpi="1200" r:id="rId2"/>
  <drawing r:id="rId3"/>
</worksheet>
</file>

<file path=xl/worksheets/sheet9.xml><?xml version="1.0" encoding="utf-8"?>
<worksheet xmlns="http://schemas.openxmlformats.org/spreadsheetml/2006/main" xmlns:r="http://schemas.openxmlformats.org/officeDocument/2006/relationships">
  <sheetPr>
    <tabColor theme="4" tint="-0.249977111117893"/>
  </sheetPr>
  <dimension ref="A1:O13"/>
  <sheetViews>
    <sheetView workbookViewId="0">
      <selection activeCell="J17" sqref="J17"/>
    </sheetView>
  </sheetViews>
  <sheetFormatPr defaultRowHeight="12.75"/>
  <cols>
    <col min="14" max="14" width="12.140625" customWidth="1"/>
  </cols>
  <sheetData>
    <row r="1" spans="1:15" ht="99.75" customHeight="1">
      <c r="A1" s="537"/>
      <c r="B1" s="537"/>
      <c r="C1" s="537"/>
      <c r="D1" s="537"/>
      <c r="E1" s="537"/>
      <c r="F1" s="537"/>
      <c r="G1" s="537"/>
      <c r="H1" s="537"/>
      <c r="I1" s="537"/>
      <c r="J1" s="537"/>
      <c r="K1" s="537"/>
      <c r="L1" s="537"/>
      <c r="M1" s="537"/>
      <c r="N1" s="537"/>
      <c r="O1" s="537"/>
    </row>
    <row r="2" spans="1:15" ht="29.25" customHeight="1">
      <c r="A2" s="546" t="s">
        <v>2</v>
      </c>
      <c r="B2" s="546"/>
      <c r="C2" s="546"/>
      <c r="D2" s="546"/>
      <c r="E2" s="546"/>
      <c r="F2" s="546"/>
      <c r="G2" s="546"/>
      <c r="H2" s="546"/>
      <c r="I2" s="546"/>
      <c r="J2" s="584" t="s">
        <v>320</v>
      </c>
      <c r="K2" s="584"/>
      <c r="L2" s="584"/>
      <c r="M2" s="584"/>
      <c r="N2" s="585"/>
      <c r="O2" s="233" t="s">
        <v>321</v>
      </c>
    </row>
    <row r="3" spans="1:15" ht="14.25">
      <c r="A3" s="462" t="s">
        <v>382</v>
      </c>
      <c r="B3" s="462"/>
      <c r="C3" s="462"/>
      <c r="D3" s="462"/>
      <c r="E3" s="462"/>
      <c r="F3" s="462"/>
      <c r="G3" s="462"/>
      <c r="H3" s="462"/>
      <c r="I3" s="462"/>
      <c r="J3" s="462"/>
      <c r="K3" s="462"/>
      <c r="L3" s="462"/>
      <c r="M3" s="462"/>
      <c r="N3" s="462"/>
      <c r="O3" s="462"/>
    </row>
    <row r="4" spans="1:15" ht="19.5" customHeight="1">
      <c r="A4" s="587" t="s">
        <v>1096</v>
      </c>
      <c r="B4" s="588"/>
      <c r="C4" s="588"/>
      <c r="D4" s="588"/>
      <c r="E4" s="588"/>
      <c r="F4" s="588"/>
      <c r="G4" s="588"/>
      <c r="H4" s="588"/>
      <c r="I4" s="588"/>
      <c r="J4" s="588"/>
      <c r="K4" s="588"/>
      <c r="L4" s="588"/>
      <c r="M4" s="588"/>
      <c r="N4" s="588"/>
      <c r="O4" s="589"/>
    </row>
    <row r="5" spans="1:15" ht="22.5" customHeight="1">
      <c r="A5" s="473" t="s">
        <v>1098</v>
      </c>
      <c r="B5" s="474"/>
      <c r="C5" s="474"/>
      <c r="D5" s="474"/>
      <c r="E5" s="474"/>
      <c r="F5" s="474"/>
      <c r="G5" s="474"/>
      <c r="H5" s="474"/>
      <c r="I5" s="475"/>
      <c r="J5" s="453" t="s">
        <v>1103</v>
      </c>
      <c r="K5" s="454"/>
      <c r="L5" s="454"/>
      <c r="M5" s="455"/>
      <c r="N5" s="118" t="s">
        <v>656</v>
      </c>
      <c r="O5" s="165">
        <v>104900</v>
      </c>
    </row>
    <row r="6" spans="1:15" ht="22.5" customHeight="1">
      <c r="A6" s="473" t="s">
        <v>1099</v>
      </c>
      <c r="B6" s="474"/>
      <c r="C6" s="474"/>
      <c r="D6" s="474"/>
      <c r="E6" s="474"/>
      <c r="F6" s="474"/>
      <c r="G6" s="474"/>
      <c r="H6" s="474"/>
      <c r="I6" s="475"/>
      <c r="J6" s="456"/>
      <c r="K6" s="457"/>
      <c r="L6" s="457"/>
      <c r="M6" s="458"/>
      <c r="N6" s="118" t="s">
        <v>657</v>
      </c>
      <c r="O6" s="165">
        <v>0</v>
      </c>
    </row>
    <row r="7" spans="1:15" ht="22.5" customHeight="1">
      <c r="A7" s="473" t="s">
        <v>1100</v>
      </c>
      <c r="B7" s="474"/>
      <c r="C7" s="474"/>
      <c r="D7" s="474"/>
      <c r="E7" s="474"/>
      <c r="F7" s="474"/>
      <c r="G7" s="474"/>
      <c r="H7" s="474"/>
      <c r="I7" s="475"/>
      <c r="J7" s="456"/>
      <c r="K7" s="457"/>
      <c r="L7" s="457"/>
      <c r="M7" s="458"/>
      <c r="N7" s="118" t="s">
        <v>648</v>
      </c>
      <c r="O7" s="165">
        <v>83250</v>
      </c>
    </row>
    <row r="8" spans="1:15" ht="22.5" customHeight="1">
      <c r="A8" s="473" t="s">
        <v>1101</v>
      </c>
      <c r="B8" s="474"/>
      <c r="C8" s="474"/>
      <c r="D8" s="474"/>
      <c r="E8" s="474"/>
      <c r="F8" s="474"/>
      <c r="G8" s="474"/>
      <c r="H8" s="474"/>
      <c r="I8" s="475"/>
      <c r="J8" s="456"/>
      <c r="K8" s="457"/>
      <c r="L8" s="457"/>
      <c r="M8" s="458"/>
      <c r="N8" s="118" t="s">
        <v>648</v>
      </c>
      <c r="O8" s="165">
        <v>0</v>
      </c>
    </row>
    <row r="9" spans="1:15" ht="22.5" customHeight="1">
      <c r="A9" s="473" t="s">
        <v>1102</v>
      </c>
      <c r="B9" s="474"/>
      <c r="C9" s="474"/>
      <c r="D9" s="474"/>
      <c r="E9" s="474"/>
      <c r="F9" s="474"/>
      <c r="G9" s="474"/>
      <c r="H9" s="474"/>
      <c r="I9" s="475"/>
      <c r="J9" s="459"/>
      <c r="K9" s="460"/>
      <c r="L9" s="460"/>
      <c r="M9" s="461"/>
      <c r="N9" s="118" t="s">
        <v>652</v>
      </c>
      <c r="O9" s="165">
        <v>183750</v>
      </c>
    </row>
    <row r="10" spans="1:15" ht="20.25" customHeight="1">
      <c r="A10" s="587" t="s">
        <v>1097</v>
      </c>
      <c r="B10" s="588"/>
      <c r="C10" s="588"/>
      <c r="D10" s="588"/>
      <c r="E10" s="588"/>
      <c r="F10" s="588"/>
      <c r="G10" s="588"/>
      <c r="H10" s="588"/>
      <c r="I10" s="588"/>
      <c r="J10" s="588"/>
      <c r="K10" s="588"/>
      <c r="L10" s="588"/>
      <c r="M10" s="588"/>
      <c r="N10" s="588"/>
      <c r="O10" s="589"/>
    </row>
    <row r="11" spans="1:15" ht="21.75" customHeight="1">
      <c r="A11" s="586" t="s">
        <v>1104</v>
      </c>
      <c r="B11" s="586"/>
      <c r="C11" s="586"/>
      <c r="D11" s="586"/>
      <c r="E11" s="586"/>
      <c r="F11" s="586"/>
      <c r="G11" s="586"/>
      <c r="H11" s="586"/>
      <c r="I11" s="586"/>
      <c r="J11" s="586"/>
      <c r="K11" s="586"/>
      <c r="L11" s="586"/>
      <c r="M11" s="586"/>
      <c r="N11" s="118" t="s">
        <v>656</v>
      </c>
      <c r="O11" s="165">
        <v>80000</v>
      </c>
    </row>
    <row r="12" spans="1:15" ht="21.75" customHeight="1">
      <c r="A12" s="586" t="s">
        <v>1105</v>
      </c>
      <c r="B12" s="586"/>
      <c r="C12" s="586"/>
      <c r="D12" s="586"/>
      <c r="E12" s="586"/>
      <c r="F12" s="586"/>
      <c r="G12" s="586"/>
      <c r="H12" s="586"/>
      <c r="I12" s="586"/>
      <c r="J12" s="586"/>
      <c r="K12" s="586"/>
      <c r="L12" s="586"/>
      <c r="M12" s="586"/>
      <c r="N12" s="118" t="s">
        <v>652</v>
      </c>
      <c r="O12" s="165">
        <v>157000</v>
      </c>
    </row>
    <row r="13" spans="1:15" ht="15">
      <c r="A13" s="586" t="s">
        <v>1569</v>
      </c>
      <c r="B13" s="586"/>
      <c r="C13" s="586"/>
      <c r="D13" s="586"/>
      <c r="E13" s="586"/>
      <c r="F13" s="586"/>
      <c r="G13" s="586"/>
      <c r="H13" s="586"/>
      <c r="I13" s="586"/>
      <c r="J13" s="586"/>
      <c r="K13" s="586"/>
      <c r="L13" s="586"/>
      <c r="M13" s="586"/>
      <c r="N13" s="118" t="s">
        <v>1570</v>
      </c>
      <c r="O13" s="165">
        <v>119500</v>
      </c>
    </row>
  </sheetData>
  <mergeCells count="15">
    <mergeCell ref="A13:M13"/>
    <mergeCell ref="A12:M12"/>
    <mergeCell ref="A10:O10"/>
    <mergeCell ref="A3:O3"/>
    <mergeCell ref="A4:O4"/>
    <mergeCell ref="A5:I5"/>
    <mergeCell ref="J5:M9"/>
    <mergeCell ref="A6:I6"/>
    <mergeCell ref="A7:I7"/>
    <mergeCell ref="A9:I9"/>
    <mergeCell ref="A2:I2"/>
    <mergeCell ref="J2:N2"/>
    <mergeCell ref="A1:O1"/>
    <mergeCell ref="A8:I8"/>
    <mergeCell ref="A11:M11"/>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15</vt:i4>
      </vt:variant>
      <vt:variant>
        <vt:lpstr>Именованные диапазоны</vt:lpstr>
      </vt:variant>
      <vt:variant>
        <vt:i4>3</vt:i4>
      </vt:variant>
    </vt:vector>
  </HeadingPairs>
  <TitlesOfParts>
    <vt:vector size="18" baseType="lpstr">
      <vt:lpstr>Другое оборуд. almacom </vt:lpstr>
      <vt:lpstr>Другое оборуд. almacom нов</vt:lpstr>
      <vt:lpstr>GREE, Ditreex</vt:lpstr>
      <vt:lpstr>Аlmacom</vt:lpstr>
      <vt:lpstr>разное, обогреватели  almacom</vt:lpstr>
      <vt:lpstr>LG, SAMSUNG</vt:lpstr>
      <vt:lpstr>Лист1</vt:lpstr>
      <vt:lpstr>промышленные</vt:lpstr>
      <vt:lpstr>MIDEA, TCL </vt:lpstr>
      <vt:lpstr>Пушки BALLU, Теплотех, Профтеп </vt:lpstr>
      <vt:lpstr>Пушки газ.и диз</vt:lpstr>
      <vt:lpstr>ИК обогр.эл</vt:lpstr>
      <vt:lpstr>ИК обогр.газ</vt:lpstr>
      <vt:lpstr>Завесы</vt:lpstr>
      <vt:lpstr>Завесы пром</vt:lpstr>
      <vt:lpstr>'Другое оборуд. almacom '!Print_Area</vt:lpstr>
      <vt:lpstr>'Другое оборуд. almacom нов'!Print_Area</vt:lpstr>
      <vt:lpstr>'разное, обогреватели  almacom'!Область_печати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Yeldos</dc:creator>
  <cp:lastModifiedBy>user</cp:lastModifiedBy>
  <cp:lastPrinted>2018-08-22T03:47:44Z</cp:lastPrinted>
  <dcterms:created xsi:type="dcterms:W3CDTF">2014-01-13T08:02:22Z</dcterms:created>
  <dcterms:modified xsi:type="dcterms:W3CDTF">2018-12-04T07:49:09Z</dcterms:modified>
</cp:coreProperties>
</file>